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NDOWS\Dwight_Mengel\1 DSS\1 SCMP\2019 SCMP\"/>
    </mc:Choice>
  </mc:AlternateContent>
  <bookViews>
    <workbookView xWindow="480" yWindow="135" windowWidth="1819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Sheet1!$C$3:$J$21</definedName>
  </definedNames>
  <calcPr calcId="171027"/>
</workbook>
</file>

<file path=xl/calcChain.xml><?xml version="1.0" encoding="utf-8"?>
<calcChain xmlns="http://schemas.openxmlformats.org/spreadsheetml/2006/main">
  <c r="J12" i="1" l="1"/>
  <c r="G12" i="1"/>
  <c r="J11" i="1"/>
  <c r="J9" i="1"/>
  <c r="H9" i="1"/>
  <c r="G9" i="1"/>
  <c r="J8" i="1"/>
  <c r="H8" i="1"/>
  <c r="F8" i="1"/>
  <c r="G18" i="1" l="1"/>
  <c r="G10" i="1"/>
  <c r="H10" i="1"/>
  <c r="H14" i="1" s="1"/>
  <c r="M8" i="1"/>
  <c r="L8" i="1"/>
  <c r="I14" i="1"/>
  <c r="J10" i="1" l="1"/>
  <c r="J14" i="1" s="1"/>
  <c r="G14" i="1"/>
  <c r="G19" i="1" s="1"/>
  <c r="F14" i="1"/>
  <c r="G41" i="1"/>
  <c r="I49" i="1"/>
  <c r="G49" i="1"/>
  <c r="H35" i="1" l="1"/>
  <c r="G35" i="1"/>
  <c r="J37" i="1"/>
  <c r="F37" i="1" s="1"/>
  <c r="F34" i="1"/>
  <c r="R34" i="1"/>
  <c r="S34" i="1" s="1"/>
  <c r="J48" i="1"/>
  <c r="R33" i="1"/>
  <c r="T33" i="1" s="1"/>
  <c r="F48" i="1" l="1"/>
  <c r="J49" i="1"/>
  <c r="T34" i="1"/>
  <c r="S33" i="1"/>
  <c r="G8" i="3" l="1"/>
  <c r="G7" i="3"/>
  <c r="G6" i="3"/>
  <c r="G5" i="3"/>
  <c r="G4" i="3"/>
  <c r="G3" i="3"/>
  <c r="F9" i="3"/>
  <c r="E9" i="3"/>
  <c r="G9" i="3" s="1"/>
  <c r="I78" i="1" l="1"/>
  <c r="G78" i="1"/>
  <c r="G82" i="1" s="1"/>
  <c r="J74" i="1"/>
  <c r="F74" i="1" s="1"/>
  <c r="H80" i="1"/>
  <c r="I80" i="1" s="1"/>
  <c r="I82" i="1" l="1"/>
  <c r="J77" i="1"/>
  <c r="J76" i="1"/>
  <c r="F76" i="1" s="1"/>
  <c r="J75" i="1"/>
  <c r="F75" i="1" s="1"/>
  <c r="H73" i="1"/>
  <c r="H78" i="1" s="1"/>
  <c r="H82" i="1" s="1"/>
  <c r="F73" i="1"/>
  <c r="J73" i="1" l="1"/>
  <c r="J78" i="1" s="1"/>
  <c r="J82" i="1" s="1"/>
  <c r="F78" i="1"/>
  <c r="F82" i="1" s="1"/>
  <c r="G85" i="1"/>
  <c r="G86" i="1" s="1"/>
  <c r="I16" i="2"/>
  <c r="F16" i="2"/>
  <c r="J15" i="2"/>
  <c r="J14" i="2"/>
  <c r="G12" i="2"/>
  <c r="J12" i="2" s="1"/>
  <c r="J11" i="2"/>
  <c r="G10" i="2"/>
  <c r="H9" i="2"/>
  <c r="J8" i="2"/>
  <c r="G8" i="2"/>
  <c r="H47" i="1"/>
  <c r="I39" i="1"/>
  <c r="I51" i="1" s="1"/>
  <c r="J36" i="1"/>
  <c r="F36" i="1" s="1"/>
  <c r="F47" i="1" l="1"/>
  <c r="F49" i="1" s="1"/>
  <c r="H49" i="1"/>
  <c r="G16" i="2"/>
  <c r="G20" i="2"/>
  <c r="G22" i="2" s="1"/>
  <c r="H10" i="2"/>
  <c r="J10" i="2" s="1"/>
  <c r="J16" i="2" s="1"/>
  <c r="H8" i="2"/>
  <c r="J38" i="1"/>
  <c r="H33" i="1"/>
  <c r="J33" i="1" l="1"/>
  <c r="F33" i="1"/>
  <c r="F39" i="1" s="1"/>
  <c r="F51" i="1" s="1"/>
  <c r="H16" i="2"/>
  <c r="H39" i="1"/>
  <c r="H51" i="1" s="1"/>
  <c r="G39" i="1"/>
  <c r="J35" i="1"/>
  <c r="N48" i="1" l="1"/>
  <c r="G51" i="1"/>
  <c r="N47" i="1"/>
  <c r="N36" i="1"/>
  <c r="J39" i="1"/>
  <c r="J51" i="1" s="1"/>
  <c r="N33" i="1"/>
  <c r="N35" i="1"/>
  <c r="N39" i="1"/>
  <c r="N37" i="1"/>
  <c r="N38" i="1"/>
  <c r="N41" i="1" l="1"/>
  <c r="O48" i="1"/>
  <c r="O39" i="1"/>
  <c r="O33" i="1"/>
  <c r="G44" i="1"/>
  <c r="P48" i="1" s="1"/>
  <c r="O35" i="1"/>
  <c r="G53" i="1" l="1"/>
  <c r="O47" i="1"/>
  <c r="P38" i="1"/>
  <c r="P39" i="1"/>
  <c r="O37" i="1"/>
  <c r="O38" i="1"/>
  <c r="P33" i="1"/>
  <c r="P47" i="1"/>
  <c r="P35" i="1"/>
</calcChain>
</file>

<file path=xl/sharedStrings.xml><?xml version="1.0" encoding="utf-8"?>
<sst xmlns="http://schemas.openxmlformats.org/spreadsheetml/2006/main" count="185" uniqueCount="72">
  <si>
    <t>Applicant</t>
  </si>
  <si>
    <t>Type</t>
  </si>
  <si>
    <t>Project Name</t>
  </si>
  <si>
    <t>Total</t>
  </si>
  <si>
    <t xml:space="preserve">Federal </t>
  </si>
  <si>
    <t>Human Services Coalition</t>
  </si>
  <si>
    <t>FISH Call Center Support</t>
  </si>
  <si>
    <t>Go2Work Taxi Voucher</t>
  </si>
  <si>
    <t>Mobility Management</t>
  </si>
  <si>
    <t>Challenge WorkForce Solutions</t>
  </si>
  <si>
    <t>Expanding Access to Employment and Community for Adults with Disabilities through Travel Training</t>
  </si>
  <si>
    <t>GADABOUT</t>
  </si>
  <si>
    <t>Operating Assistance</t>
  </si>
  <si>
    <t>Ithaca Carshare</t>
  </si>
  <si>
    <t>Easy Access Low Income Carshare Memberships</t>
  </si>
  <si>
    <t>TOTAL</t>
  </si>
  <si>
    <t>Local</t>
  </si>
  <si>
    <t>Proposed Special Community Mobility Projects for 2016</t>
  </si>
  <si>
    <t>Cornell Cooperative Extension/ Get Your Green Back</t>
  </si>
  <si>
    <t>Gaining Insights from Transportation Constrained to Influence Long Term Planning Goals</t>
  </si>
  <si>
    <t>Operating Assistance for 2016</t>
  </si>
  <si>
    <t>FISH Tompkins County</t>
  </si>
  <si>
    <t>Tompkins County DSS/ Women's Opportunity Center</t>
  </si>
  <si>
    <t>FISH Regional Pilot</t>
  </si>
  <si>
    <t xml:space="preserve">Volunteer transportation for regional medical trips </t>
  </si>
  <si>
    <t>Volunteer transportation for medical trips in Tompkins County</t>
  </si>
  <si>
    <t>State Match</t>
  </si>
  <si>
    <t>Total Federal</t>
  </si>
  <si>
    <t>Deficit</t>
  </si>
  <si>
    <t>New</t>
  </si>
  <si>
    <t>Re-allocated</t>
  </si>
  <si>
    <t>FFY 2015 Section 5307</t>
  </si>
  <si>
    <t>FFY 2016 Section 5307</t>
  </si>
  <si>
    <t xml:space="preserve"> Other State </t>
  </si>
  <si>
    <t>FFY 2017 Section 5307</t>
  </si>
  <si>
    <t>Total Federal Obligated</t>
  </si>
  <si>
    <t>SUBTOTAL</t>
  </si>
  <si>
    <t xml:space="preserve">Balance </t>
  </si>
  <si>
    <t>Tompkins County Coordinated Transportation Plan Committee</t>
  </si>
  <si>
    <t>to the Ithaca-Tompkins County Transportation Council</t>
  </si>
  <si>
    <t xml:space="preserve">FISH Tompkins County </t>
  </si>
  <si>
    <t>Volunteer transportation for regional medical trips, outside Tompkins County</t>
  </si>
  <si>
    <t>Recommendations of 2017 Special Community Mobility Projects (SCMP)</t>
  </si>
  <si>
    <t>Federal</t>
  </si>
  <si>
    <t>Total Grant</t>
  </si>
  <si>
    <t>Operating Assistance for 2017</t>
  </si>
  <si>
    <t>Special Community Mobility Projects for 2017, adopted 12/20/2016</t>
  </si>
  <si>
    <t>BikeWalk Tompkins</t>
  </si>
  <si>
    <t>Bikeshare for All</t>
  </si>
  <si>
    <t>Cornell Cooperative Extension/ Way2Go</t>
  </si>
  <si>
    <t xml:space="preserve">Chinese &amp; Spanish Translations of Mobility Information </t>
  </si>
  <si>
    <t xml:space="preserve">Operating Assistance </t>
  </si>
  <si>
    <t>211-FISH Call Center Support</t>
  </si>
  <si>
    <t>FFY 2018 Section 5307</t>
  </si>
  <si>
    <t>FISH Regional Service</t>
  </si>
  <si>
    <t>Late Applications</t>
  </si>
  <si>
    <t>2018 SCMP Proposals considered by Coordinated Plannning Committee</t>
  </si>
  <si>
    <t>On-Time Applications</t>
  </si>
  <si>
    <t xml:space="preserve">GRAND TOTAL </t>
  </si>
  <si>
    <t>Old</t>
  </si>
  <si>
    <t>REVENUES</t>
  </si>
  <si>
    <t>Net Federal 1</t>
  </si>
  <si>
    <t>Net Federal 2</t>
  </si>
  <si>
    <t>211-FISH Call Center Mgmt</t>
  </si>
  <si>
    <t>2019 Ithaca Bike Champions &amp; Travel Training</t>
  </si>
  <si>
    <t>Coordinated Volunteer Driver Recruitment</t>
  </si>
  <si>
    <t>FISH Out-of-County Service</t>
  </si>
  <si>
    <t>FFY 2019 Section 5307</t>
  </si>
  <si>
    <t>Applications</t>
  </si>
  <si>
    <t xml:space="preserve">Net Federal </t>
  </si>
  <si>
    <t>Prior Section 5307</t>
  </si>
  <si>
    <t>2019 SCMP Projects Approved by ITCTC in Coordinated Transportation Plan Amendment of 12/18/18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</si>
</sst>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1" xfId="0" applyFill="1" applyBorder="1"/>
    <xf numFmtId="164" fontId="0" fillId="0" borderId="1" xfId="0" applyNumberFormat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9" fontId="0" fillId="0" borderId="0" xfId="2" applyFont="1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164" fontId="0" fillId="0" borderId="1" xfId="1" applyNumberFormat="1" applyFont="1" applyFill="1" applyBorder="1"/>
    <xf numFmtId="164" fontId="0" fillId="0" borderId="0" xfId="1" applyNumberFormat="1" applyFont="1"/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/>
    <xf numFmtId="0" fontId="4" fillId="0" borderId="0" xfId="0" applyFont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0" fontId="0" fillId="2" borderId="0" xfId="0" applyFill="1"/>
    <xf numFmtId="164" fontId="0" fillId="0" borderId="0" xfId="0" applyNumberFormat="1" applyBorder="1"/>
    <xf numFmtId="164" fontId="0" fillId="0" borderId="0" xfId="1" applyNumberFormat="1" applyFont="1" applyBorder="1"/>
    <xf numFmtId="0" fontId="5" fillId="0" borderId="0" xfId="0" applyFont="1" applyFill="1" applyBorder="1"/>
    <xf numFmtId="164" fontId="5" fillId="0" borderId="0" xfId="0" applyNumberFormat="1" applyFont="1"/>
    <xf numFmtId="0" fontId="5" fillId="0" borderId="1" xfId="0" applyFont="1" applyBorder="1"/>
    <xf numFmtId="164" fontId="5" fillId="0" borderId="1" xfId="0" applyNumberFormat="1" applyFont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1" applyNumberFormat="1" applyFont="1" applyBorder="1"/>
    <xf numFmtId="164" fontId="5" fillId="0" borderId="0" xfId="1" applyNumberFormat="1" applyFont="1"/>
    <xf numFmtId="164" fontId="5" fillId="0" borderId="1" xfId="1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164" fontId="5" fillId="0" borderId="0" xfId="0" applyNumberFormat="1" applyFont="1" applyFill="1" applyBorder="1"/>
    <xf numFmtId="0" fontId="6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0" fontId="6" fillId="0" borderId="1" xfId="0" applyFont="1" applyFill="1" applyBorder="1"/>
    <xf numFmtId="164" fontId="6" fillId="0" borderId="1" xfId="0" applyNumberFormat="1" applyFont="1" applyBorder="1"/>
    <xf numFmtId="0" fontId="6" fillId="0" borderId="1" xfId="0" applyFont="1" applyBorder="1"/>
    <xf numFmtId="0" fontId="6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164" fontId="6" fillId="0" borderId="1" xfId="1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0" fontId="6" fillId="0" borderId="0" xfId="0" applyFont="1" applyBorder="1"/>
    <xf numFmtId="0" fontId="3" fillId="0" borderId="2" xfId="0" applyFont="1" applyBorder="1"/>
    <xf numFmtId="0" fontId="0" fillId="0" borderId="6" xfId="0" applyBorder="1"/>
    <xf numFmtId="0" fontId="0" fillId="0" borderId="7" xfId="0" applyBorder="1"/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/>
    <xf numFmtId="0" fontId="0" fillId="0" borderId="3" xfId="0" applyBorder="1"/>
    <xf numFmtId="164" fontId="5" fillId="0" borderId="8" xfId="0" applyNumberFormat="1" applyFont="1" applyFill="1" applyBorder="1"/>
    <xf numFmtId="0" fontId="5" fillId="0" borderId="9" xfId="0" applyFont="1" applyBorder="1"/>
    <xf numFmtId="0" fontId="5" fillId="0" borderId="1" xfId="0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wrapText="1"/>
    </xf>
    <xf numFmtId="0" fontId="5" fillId="0" borderId="11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T86"/>
  <sheetViews>
    <sheetView tabSelected="1" topLeftCell="B1" workbookViewId="0">
      <selection activeCell="C2" sqref="C2"/>
    </sheetView>
  </sheetViews>
  <sheetFormatPr defaultRowHeight="15" x14ac:dyDescent="0.25"/>
  <cols>
    <col min="2" max="2" width="4.140625" customWidth="1"/>
    <col min="3" max="3" width="30.140625" customWidth="1"/>
    <col min="4" max="4" width="30.28515625" customWidth="1"/>
    <col min="5" max="5" width="22.85546875" customWidth="1"/>
    <col min="6" max="6" width="16" bestFit="1" customWidth="1"/>
    <col min="7" max="7" width="12.7109375" customWidth="1"/>
    <col min="8" max="8" width="13" customWidth="1"/>
    <col min="9" max="9" width="13.85546875" bestFit="1" customWidth="1"/>
    <col min="10" max="10" width="16" bestFit="1" customWidth="1"/>
    <col min="11" max="13" width="12" customWidth="1"/>
    <col min="15" max="15" width="11.7109375" hidden="1" customWidth="1"/>
    <col min="16" max="16" width="11.28515625" bestFit="1" customWidth="1"/>
  </cols>
  <sheetData>
    <row r="4" spans="3:13" ht="21" x14ac:dyDescent="0.35">
      <c r="D4" s="22" t="s">
        <v>71</v>
      </c>
      <c r="J4" s="11"/>
    </row>
    <row r="5" spans="3:13" x14ac:dyDescent="0.25">
      <c r="H5" s="11"/>
      <c r="I5" s="11"/>
      <c r="J5" s="11"/>
    </row>
    <row r="6" spans="3:13" x14ac:dyDescent="0.25">
      <c r="C6" s="56" t="s">
        <v>68</v>
      </c>
      <c r="D6" s="57"/>
      <c r="E6" s="57"/>
      <c r="F6" s="57"/>
      <c r="G6" s="57"/>
      <c r="H6" s="57"/>
      <c r="I6" s="57"/>
      <c r="J6" s="58"/>
    </row>
    <row r="7" spans="3:13" ht="15.75" x14ac:dyDescent="0.25">
      <c r="C7" s="59" t="s">
        <v>0</v>
      </c>
      <c r="D7" s="55" t="s">
        <v>2</v>
      </c>
      <c r="E7" s="55" t="s">
        <v>1</v>
      </c>
      <c r="F7" s="60" t="s">
        <v>3</v>
      </c>
      <c r="G7" s="60" t="s">
        <v>4</v>
      </c>
      <c r="H7" s="60" t="s">
        <v>26</v>
      </c>
      <c r="I7" s="60" t="s">
        <v>33</v>
      </c>
      <c r="J7" s="61" t="s">
        <v>16</v>
      </c>
    </row>
    <row r="8" spans="3:13" ht="15.75" x14ac:dyDescent="0.25">
      <c r="C8" s="30" t="s">
        <v>5</v>
      </c>
      <c r="D8" s="35" t="s">
        <v>63</v>
      </c>
      <c r="E8" s="30" t="s">
        <v>8</v>
      </c>
      <c r="F8" s="36">
        <f>+G8/0.8</f>
        <v>21836.25</v>
      </c>
      <c r="G8" s="36">
        <v>17469</v>
      </c>
      <c r="H8" s="36">
        <f>+F8*0.1</f>
        <v>2183.625</v>
      </c>
      <c r="I8" s="36"/>
      <c r="J8" s="36">
        <f>+H8</f>
        <v>2183.625</v>
      </c>
      <c r="K8" s="4"/>
      <c r="L8">
        <f>+K8*0.8</f>
        <v>0</v>
      </c>
      <c r="M8">
        <f>+K8*0.1</f>
        <v>0</v>
      </c>
    </row>
    <row r="9" spans="3:13" ht="31.5" x14ac:dyDescent="0.25">
      <c r="C9" s="49" t="s">
        <v>47</v>
      </c>
      <c r="D9" s="35" t="s">
        <v>64</v>
      </c>
      <c r="E9" s="28" t="s">
        <v>8</v>
      </c>
      <c r="F9" s="36">
        <v>37278</v>
      </c>
      <c r="G9" s="36">
        <f>+F9*0.8</f>
        <v>29822.400000000001</v>
      </c>
      <c r="H9" s="36">
        <f>+F9*0.1</f>
        <v>3727.8</v>
      </c>
      <c r="I9" s="36"/>
      <c r="J9" s="36">
        <f>+H9</f>
        <v>3727.8</v>
      </c>
    </row>
    <row r="10" spans="3:13" ht="31.5" x14ac:dyDescent="0.25">
      <c r="C10" s="69" t="s">
        <v>49</v>
      </c>
      <c r="D10" s="35" t="s">
        <v>65</v>
      </c>
      <c r="E10" s="70" t="s">
        <v>8</v>
      </c>
      <c r="F10" s="36">
        <v>6428</v>
      </c>
      <c r="G10" s="36">
        <f>+F10*0.8</f>
        <v>5142.4000000000005</v>
      </c>
      <c r="H10" s="36">
        <f>+F10*0.1</f>
        <v>642.80000000000007</v>
      </c>
      <c r="I10" s="36"/>
      <c r="J10" s="36">
        <f>+H10</f>
        <v>642.80000000000007</v>
      </c>
      <c r="K10" s="4"/>
    </row>
    <row r="11" spans="3:13" ht="47.25" x14ac:dyDescent="0.25">
      <c r="C11" s="30" t="s">
        <v>21</v>
      </c>
      <c r="D11" s="35" t="s">
        <v>25</v>
      </c>
      <c r="E11" s="30" t="s">
        <v>12</v>
      </c>
      <c r="F11" s="36">
        <v>7419</v>
      </c>
      <c r="G11" s="36">
        <v>3619</v>
      </c>
      <c r="H11" s="36"/>
      <c r="I11" s="36"/>
      <c r="J11" s="36">
        <f>+G11</f>
        <v>3619</v>
      </c>
    </row>
    <row r="12" spans="3:13" ht="31.5" x14ac:dyDescent="0.25">
      <c r="C12" s="30" t="s">
        <v>66</v>
      </c>
      <c r="D12" s="35" t="s">
        <v>24</v>
      </c>
      <c r="E12" s="30" t="s">
        <v>12</v>
      </c>
      <c r="F12" s="36">
        <v>10094</v>
      </c>
      <c r="G12" s="36">
        <f>+F12*0.5</f>
        <v>5047</v>
      </c>
      <c r="H12" s="36"/>
      <c r="I12" s="36"/>
      <c r="J12" s="36">
        <f>+G12</f>
        <v>5047</v>
      </c>
    </row>
    <row r="13" spans="3:13" ht="15.75" x14ac:dyDescent="0.25">
      <c r="C13" s="30" t="s">
        <v>11</v>
      </c>
      <c r="D13" s="35" t="s">
        <v>51</v>
      </c>
      <c r="E13" s="30" t="s">
        <v>12</v>
      </c>
      <c r="F13" s="36">
        <v>123000</v>
      </c>
      <c r="G13" s="36">
        <v>61900</v>
      </c>
      <c r="H13" s="36">
        <v>0</v>
      </c>
      <c r="I13" s="36">
        <v>61900</v>
      </c>
      <c r="J13" s="36">
        <v>0</v>
      </c>
    </row>
    <row r="14" spans="3:13" ht="15.75" x14ac:dyDescent="0.25">
      <c r="C14" s="49"/>
      <c r="D14" s="43"/>
      <c r="E14" s="45" t="s">
        <v>58</v>
      </c>
      <c r="F14" s="46">
        <f>SUM(F8:F13)</f>
        <v>206055.25</v>
      </c>
      <c r="G14" s="46">
        <f>SUM(G8:G13)</f>
        <v>122999.8</v>
      </c>
      <c r="H14" s="46">
        <f>SUM(H8:H13)</f>
        <v>6554.2250000000004</v>
      </c>
      <c r="I14" s="52">
        <f>SUM(I8:I13)</f>
        <v>61900</v>
      </c>
      <c r="J14" s="46">
        <f>SUM(J8:J13)</f>
        <v>15220.225</v>
      </c>
    </row>
    <row r="15" spans="3:13" ht="15.75" x14ac:dyDescent="0.25">
      <c r="C15" s="49"/>
      <c r="D15" s="43"/>
      <c r="E15" s="43"/>
      <c r="F15" s="43"/>
      <c r="G15" s="43"/>
      <c r="H15" s="43"/>
      <c r="I15" s="43"/>
      <c r="J15" s="62"/>
    </row>
    <row r="16" spans="3:13" ht="15.75" x14ac:dyDescent="0.25">
      <c r="C16" s="63"/>
      <c r="D16" s="48" t="s">
        <v>60</v>
      </c>
      <c r="E16" s="30" t="s">
        <v>67</v>
      </c>
      <c r="F16" s="30" t="s">
        <v>29</v>
      </c>
      <c r="G16" s="40">
        <v>93000</v>
      </c>
      <c r="H16" s="41"/>
      <c r="I16" s="41"/>
      <c r="J16" s="64"/>
    </row>
    <row r="17" spans="2:13" ht="15.75" x14ac:dyDescent="0.25">
      <c r="C17" s="49"/>
      <c r="D17" s="49"/>
      <c r="E17" s="30" t="s">
        <v>70</v>
      </c>
      <c r="F17" s="66">
        <v>2017</v>
      </c>
      <c r="G17" s="40">
        <v>30000</v>
      </c>
      <c r="H17" s="41"/>
      <c r="I17" s="41"/>
      <c r="J17" s="64"/>
    </row>
    <row r="18" spans="2:13" ht="15.75" x14ac:dyDescent="0.25">
      <c r="C18" s="49"/>
      <c r="D18" s="49"/>
      <c r="E18" s="39" t="s">
        <v>27</v>
      </c>
      <c r="F18" s="30"/>
      <c r="G18" s="31">
        <f>+G17+G16</f>
        <v>123000</v>
      </c>
      <c r="H18" s="43"/>
      <c r="I18" s="43"/>
      <c r="J18" s="62"/>
    </row>
    <row r="19" spans="2:13" ht="15.75" x14ac:dyDescent="0.25">
      <c r="C19" s="50"/>
      <c r="D19" s="50"/>
      <c r="E19" s="51"/>
      <c r="F19" s="47" t="s">
        <v>69</v>
      </c>
      <c r="G19" s="46">
        <f>+G18-G14</f>
        <v>0.19999999999708962</v>
      </c>
      <c r="H19" s="51"/>
      <c r="I19" s="51"/>
      <c r="J19" s="65"/>
    </row>
    <row r="20" spans="2:13" ht="15.75" x14ac:dyDescent="0.25">
      <c r="C20" s="33"/>
      <c r="D20" s="33"/>
      <c r="E20" s="33"/>
      <c r="F20" s="33"/>
      <c r="G20" s="33"/>
      <c r="H20" s="33"/>
      <c r="I20" s="33"/>
      <c r="J20" s="33"/>
    </row>
    <row r="21" spans="2:13" ht="15.75" x14ac:dyDescent="0.25">
      <c r="C21" s="33"/>
      <c r="D21" s="33"/>
      <c r="E21" s="53"/>
      <c r="F21" s="54"/>
      <c r="G21" s="54"/>
      <c r="H21" s="54"/>
      <c r="I21" s="54"/>
      <c r="J21" s="54"/>
    </row>
    <row r="22" spans="2:13" ht="15.75" x14ac:dyDescent="0.25">
      <c r="C22" s="33"/>
      <c r="D22" s="33"/>
      <c r="E22" s="28"/>
      <c r="F22" s="44"/>
      <c r="G22" s="44"/>
      <c r="H22" s="44"/>
      <c r="I22" s="44"/>
      <c r="J22" s="44"/>
    </row>
    <row r="23" spans="2:13" ht="15.75" x14ac:dyDescent="0.25">
      <c r="C23" s="33"/>
      <c r="D23" s="33"/>
      <c r="E23" s="43"/>
      <c r="F23" s="55"/>
      <c r="G23" s="54"/>
      <c r="H23" s="43"/>
      <c r="I23" s="43"/>
      <c r="J23" s="43"/>
    </row>
    <row r="29" spans="2:13" ht="21" x14ac:dyDescent="0.35">
      <c r="D29" s="22" t="s">
        <v>56</v>
      </c>
      <c r="J29" s="11">
        <v>43052</v>
      </c>
    </row>
    <row r="30" spans="2:13" x14ac:dyDescent="0.25">
      <c r="H30" s="11"/>
      <c r="I30" s="11"/>
      <c r="J30" s="11"/>
      <c r="K30" s="11"/>
      <c r="L30" s="11"/>
      <c r="M30" s="11"/>
    </row>
    <row r="31" spans="2:13" x14ac:dyDescent="0.25">
      <c r="C31" s="32" t="s">
        <v>57</v>
      </c>
    </row>
    <row r="32" spans="2:13" ht="15.75" x14ac:dyDescent="0.25">
      <c r="B32" s="33"/>
      <c r="C32" s="33" t="s">
        <v>0</v>
      </c>
      <c r="D32" s="33" t="s">
        <v>2</v>
      </c>
      <c r="E32" s="33" t="s">
        <v>1</v>
      </c>
      <c r="F32" s="34" t="s">
        <v>3</v>
      </c>
      <c r="G32" s="34" t="s">
        <v>4</v>
      </c>
      <c r="H32" s="34" t="s">
        <v>26</v>
      </c>
      <c r="I32" s="34" t="s">
        <v>33</v>
      </c>
      <c r="J32" s="34" t="s">
        <v>16</v>
      </c>
      <c r="K32" s="12"/>
      <c r="L32" s="12"/>
      <c r="M32" s="12"/>
    </row>
    <row r="33" spans="2:20" ht="15.75" x14ac:dyDescent="0.25">
      <c r="B33" s="33">
        <v>1</v>
      </c>
      <c r="C33" s="30" t="s">
        <v>5</v>
      </c>
      <c r="D33" s="35" t="s">
        <v>52</v>
      </c>
      <c r="E33" s="30" t="s">
        <v>8</v>
      </c>
      <c r="F33" s="36">
        <f>SUM(G33:J33)</f>
        <v>18097.5</v>
      </c>
      <c r="G33" s="36">
        <v>14478</v>
      </c>
      <c r="H33" s="36">
        <f>(+G33/0.8)*0.1</f>
        <v>1809.75</v>
      </c>
      <c r="I33" s="36">
        <v>0</v>
      </c>
      <c r="J33" s="36">
        <f>+H33</f>
        <v>1809.75</v>
      </c>
      <c r="K33" s="27"/>
      <c r="L33" s="27"/>
      <c r="M33" s="27"/>
      <c r="N33" s="9">
        <f>+G33/$G$39</f>
        <v>0.18192281788116085</v>
      </c>
      <c r="O33" s="4">
        <f>+N33*$G$41</f>
        <v>16876.615969199531</v>
      </c>
      <c r="P33" s="15">
        <f>+N33*$G$44</f>
        <v>2986.5905165914419</v>
      </c>
      <c r="Q33">
        <v>16288</v>
      </c>
      <c r="R33">
        <f>+Q33/0.9</f>
        <v>18097.777777777777</v>
      </c>
      <c r="S33">
        <f>+R33*0.8</f>
        <v>14478.222222222223</v>
      </c>
      <c r="T33">
        <f>+R33*0.1</f>
        <v>1809.7777777777778</v>
      </c>
    </row>
    <row r="34" spans="2:20" ht="15.75" x14ac:dyDescent="0.25">
      <c r="B34" s="33">
        <v>2</v>
      </c>
      <c r="C34" s="33" t="s">
        <v>47</v>
      </c>
      <c r="D34" s="33" t="s">
        <v>48</v>
      </c>
      <c r="E34" s="28" t="s">
        <v>8</v>
      </c>
      <c r="F34" s="36">
        <f>SUM(G34:J34)</f>
        <v>23728</v>
      </c>
      <c r="G34" s="37">
        <v>18982</v>
      </c>
      <c r="H34" s="37">
        <v>2373</v>
      </c>
      <c r="I34" s="37"/>
      <c r="J34" s="37">
        <v>2373</v>
      </c>
      <c r="K34" s="15"/>
      <c r="L34" s="15"/>
      <c r="M34" s="15"/>
      <c r="Q34">
        <v>21355</v>
      </c>
      <c r="R34">
        <f>+Q34/0.9</f>
        <v>23727.777777777777</v>
      </c>
      <c r="S34">
        <f>+R34*0.8</f>
        <v>18982.222222222223</v>
      </c>
      <c r="T34">
        <f>+R34*0.1</f>
        <v>2372.7777777777778</v>
      </c>
    </row>
    <row r="35" spans="2:20" ht="47.25" x14ac:dyDescent="0.25">
      <c r="B35" s="33">
        <v>3</v>
      </c>
      <c r="C35" s="35" t="s">
        <v>49</v>
      </c>
      <c r="D35" s="35" t="s">
        <v>50</v>
      </c>
      <c r="E35" s="30" t="s">
        <v>8</v>
      </c>
      <c r="F35" s="36">
        <v>9404</v>
      </c>
      <c r="G35" s="36">
        <f>+F35*0.8</f>
        <v>7523.2000000000007</v>
      </c>
      <c r="H35" s="36">
        <f>+F35*0.1</f>
        <v>940.40000000000009</v>
      </c>
      <c r="I35" s="36">
        <v>0</v>
      </c>
      <c r="J35" s="36">
        <f>+H35</f>
        <v>940.40000000000009</v>
      </c>
      <c r="K35" s="27"/>
      <c r="L35" s="27"/>
      <c r="M35" s="27"/>
      <c r="N35" s="9">
        <f>+G35/$G$39</f>
        <v>9.4532514400024137E-2</v>
      </c>
      <c r="O35" s="4">
        <f>+N35*$G$41</f>
        <v>8769.5922958614392</v>
      </c>
      <c r="P35" s="15">
        <f>+N35*$G$44</f>
        <v>1551.9213824023166</v>
      </c>
    </row>
    <row r="36" spans="2:20" ht="47.25" x14ac:dyDescent="0.25">
      <c r="B36" s="33">
        <v>4</v>
      </c>
      <c r="C36" s="30" t="s">
        <v>21</v>
      </c>
      <c r="D36" s="35" t="s">
        <v>25</v>
      </c>
      <c r="E36" s="30" t="s">
        <v>12</v>
      </c>
      <c r="F36" s="36">
        <f t="shared" ref="F36:F37" si="0">SUM(G36:J36)</f>
        <v>8400</v>
      </c>
      <c r="G36" s="36">
        <v>4200</v>
      </c>
      <c r="H36" s="36">
        <v>0</v>
      </c>
      <c r="I36" s="36">
        <v>0</v>
      </c>
      <c r="J36" s="36">
        <f>+G36</f>
        <v>4200</v>
      </c>
      <c r="K36" s="27"/>
      <c r="L36" s="27"/>
      <c r="M36" s="27"/>
      <c r="N36" s="9">
        <f>+G36/$G$39</f>
        <v>5.2774957528724659E-2</v>
      </c>
      <c r="O36" s="4"/>
      <c r="P36" s="15">
        <v>0</v>
      </c>
    </row>
    <row r="37" spans="2:20" ht="31.5" x14ac:dyDescent="0.25">
      <c r="B37" s="33">
        <v>5</v>
      </c>
      <c r="C37" s="30" t="s">
        <v>54</v>
      </c>
      <c r="D37" s="35" t="s">
        <v>24</v>
      </c>
      <c r="E37" s="30" t="s">
        <v>12</v>
      </c>
      <c r="F37" s="36">
        <f t="shared" si="0"/>
        <v>8800</v>
      </c>
      <c r="G37" s="36">
        <v>4400</v>
      </c>
      <c r="H37" s="36">
        <v>0</v>
      </c>
      <c r="I37" s="36">
        <v>0</v>
      </c>
      <c r="J37" s="36">
        <f>+G37</f>
        <v>4400</v>
      </c>
      <c r="K37" s="27"/>
      <c r="L37" s="27"/>
      <c r="M37" s="27"/>
      <c r="N37" s="9">
        <f>+G37/$G$39</f>
        <v>5.528805074437821E-2</v>
      </c>
      <c r="O37" s="4">
        <f>+N37*$G$41</f>
        <v>5128.9618914544781</v>
      </c>
      <c r="P37" s="15">
        <v>-1086</v>
      </c>
    </row>
    <row r="38" spans="2:20" ht="15.75" x14ac:dyDescent="0.25">
      <c r="B38" s="33">
        <v>6</v>
      </c>
      <c r="C38" s="30" t="s">
        <v>11</v>
      </c>
      <c r="D38" s="35" t="s">
        <v>51</v>
      </c>
      <c r="E38" s="30" t="s">
        <v>12</v>
      </c>
      <c r="F38" s="36">
        <v>1628443</v>
      </c>
      <c r="G38" s="36">
        <v>30000</v>
      </c>
      <c r="H38" s="36">
        <v>0</v>
      </c>
      <c r="I38" s="38">
        <v>484100</v>
      </c>
      <c r="J38" s="36">
        <f>+F38-(G38+I38)</f>
        <v>1114343</v>
      </c>
      <c r="K38" s="27"/>
      <c r="L38" s="27"/>
      <c r="M38" s="27"/>
      <c r="N38" s="9">
        <f>+G38/$G$39</f>
        <v>0.37696398234803324</v>
      </c>
      <c r="O38" s="4">
        <f>+N38*$G$41</f>
        <v>34970.194714462348</v>
      </c>
      <c r="P38" s="15">
        <f>+N38*$G$44</f>
        <v>6188.5423054111934</v>
      </c>
    </row>
    <row r="39" spans="2:20" ht="15.75" x14ac:dyDescent="0.25">
      <c r="B39" s="33"/>
      <c r="C39" s="33"/>
      <c r="D39" s="33"/>
      <c r="E39" s="39" t="s">
        <v>36</v>
      </c>
      <c r="F39" s="31">
        <f>SUM(F33:F38)</f>
        <v>1696872.5</v>
      </c>
      <c r="G39" s="31">
        <f>SUM(G33:G38)</f>
        <v>79583.199999999997</v>
      </c>
      <c r="H39" s="31">
        <f>SUM(H33:H38)</f>
        <v>5123.1499999999996</v>
      </c>
      <c r="I39" s="36">
        <f>SUM(I33:I38)</f>
        <v>484100</v>
      </c>
      <c r="J39" s="31">
        <f>SUM(J33:J38)</f>
        <v>1128066.1499999999</v>
      </c>
      <c r="K39" s="26"/>
      <c r="L39" s="26"/>
      <c r="M39" s="26"/>
      <c r="N39" s="9">
        <f>+G39/$G$39</f>
        <v>1</v>
      </c>
      <c r="O39" s="4">
        <f>+N39*$G$41</f>
        <v>92768</v>
      </c>
      <c r="P39" s="15">
        <f>+N39*$G$44</f>
        <v>16416.800000000003</v>
      </c>
    </row>
    <row r="40" spans="2:20" ht="15.75" x14ac:dyDescent="0.25">
      <c r="B40" s="33"/>
      <c r="C40" s="33"/>
      <c r="D40" s="33"/>
      <c r="E40" s="33"/>
      <c r="F40" s="33"/>
      <c r="G40" s="33"/>
      <c r="H40" s="33"/>
      <c r="I40" s="33"/>
      <c r="J40" s="33"/>
    </row>
    <row r="41" spans="2:20" ht="15.75" x14ac:dyDescent="0.25">
      <c r="B41" s="33"/>
      <c r="D41" s="48" t="s">
        <v>60</v>
      </c>
      <c r="E41" s="30" t="s">
        <v>53</v>
      </c>
      <c r="F41" s="30" t="s">
        <v>29</v>
      </c>
      <c r="G41" s="40">
        <f>+G43-G42</f>
        <v>92768</v>
      </c>
      <c r="H41" s="41"/>
      <c r="I41" s="41"/>
      <c r="J41" s="41"/>
      <c r="K41" s="7"/>
      <c r="L41" s="7"/>
      <c r="M41" s="7"/>
      <c r="N41" s="13">
        <f>SUM(N33:N38)</f>
        <v>0.7614823229023211</v>
      </c>
    </row>
    <row r="42" spans="2:20" ht="15.75" x14ac:dyDescent="0.25">
      <c r="B42" s="33"/>
      <c r="C42" s="33"/>
      <c r="D42" s="49"/>
      <c r="E42" s="30" t="s">
        <v>34</v>
      </c>
      <c r="F42" s="30" t="s">
        <v>59</v>
      </c>
      <c r="G42" s="40">
        <v>3232</v>
      </c>
      <c r="H42" s="41"/>
      <c r="I42" s="41"/>
      <c r="J42" s="41"/>
      <c r="K42" s="7"/>
      <c r="L42" s="7"/>
      <c r="M42" s="7"/>
      <c r="N42" s="13"/>
    </row>
    <row r="43" spans="2:20" ht="15.75" x14ac:dyDescent="0.25">
      <c r="B43" s="33"/>
      <c r="C43" s="33"/>
      <c r="D43" s="49"/>
      <c r="E43" s="39" t="s">
        <v>27</v>
      </c>
      <c r="F43" s="30"/>
      <c r="G43" s="31">
        <v>96000</v>
      </c>
      <c r="H43" s="33"/>
      <c r="I43" s="33"/>
      <c r="J43" s="33"/>
    </row>
    <row r="44" spans="2:20" ht="15.75" x14ac:dyDescent="0.25">
      <c r="B44" s="33"/>
      <c r="C44" s="33"/>
      <c r="D44" s="50"/>
      <c r="E44" s="51"/>
      <c r="F44" s="47" t="s">
        <v>61</v>
      </c>
      <c r="G44" s="46">
        <f>+G43-G39</f>
        <v>16416.800000000003</v>
      </c>
      <c r="H44" s="33"/>
      <c r="I44" s="33"/>
      <c r="J44" s="33"/>
    </row>
    <row r="45" spans="2:20" ht="15.75" x14ac:dyDescent="0.25">
      <c r="B45" s="33"/>
      <c r="C45" s="33"/>
      <c r="D45" s="33"/>
      <c r="E45" s="33"/>
      <c r="F45" s="33"/>
      <c r="G45" s="33"/>
      <c r="H45" s="33"/>
      <c r="I45" s="33"/>
      <c r="J45" s="33"/>
    </row>
    <row r="46" spans="2:20" ht="15.75" x14ac:dyDescent="0.25">
      <c r="B46" s="33"/>
      <c r="C46" s="42" t="s">
        <v>55</v>
      </c>
      <c r="D46" s="33" t="s">
        <v>2</v>
      </c>
      <c r="E46" s="33" t="s">
        <v>1</v>
      </c>
      <c r="F46" s="34" t="s">
        <v>3</v>
      </c>
      <c r="G46" s="34" t="s">
        <v>4</v>
      </c>
      <c r="H46" s="34" t="s">
        <v>26</v>
      </c>
      <c r="I46" s="34" t="s">
        <v>33</v>
      </c>
      <c r="J46" s="34" t="s">
        <v>16</v>
      </c>
    </row>
    <row r="47" spans="2:20" ht="63" x14ac:dyDescent="0.25">
      <c r="B47" s="33">
        <v>7</v>
      </c>
      <c r="C47" s="30" t="s">
        <v>9</v>
      </c>
      <c r="D47" s="35" t="s">
        <v>10</v>
      </c>
      <c r="E47" s="30" t="s">
        <v>8</v>
      </c>
      <c r="F47" s="36">
        <f>SUM(G47:J47)</f>
        <v>21186</v>
      </c>
      <c r="G47" s="36">
        <v>8000</v>
      </c>
      <c r="H47" s="36">
        <f>(+G47/0.8)*0.1</f>
        <v>1000</v>
      </c>
      <c r="I47" s="36">
        <v>12186</v>
      </c>
      <c r="J47" s="36">
        <v>0</v>
      </c>
      <c r="K47" s="27"/>
      <c r="L47" s="27"/>
      <c r="M47" s="27"/>
      <c r="N47" s="9">
        <f>+G47/$G$39</f>
        <v>0.1005237286261422</v>
      </c>
      <c r="O47" s="4">
        <f>+N47*$G$41</f>
        <v>9325.3852571899588</v>
      </c>
      <c r="P47" s="15">
        <f>+N47*$G$44</f>
        <v>1650.2779481096516</v>
      </c>
    </row>
    <row r="48" spans="2:20" ht="31.5" x14ac:dyDescent="0.25">
      <c r="B48" s="33">
        <v>8</v>
      </c>
      <c r="C48" s="35" t="s">
        <v>22</v>
      </c>
      <c r="D48" s="35" t="s">
        <v>7</v>
      </c>
      <c r="E48" s="30" t="s">
        <v>12</v>
      </c>
      <c r="F48" s="36">
        <f>SUM(G48:J48)</f>
        <v>8000</v>
      </c>
      <c r="G48" s="36">
        <v>4000</v>
      </c>
      <c r="H48" s="36">
        <v>0</v>
      </c>
      <c r="I48" s="36">
        <v>0</v>
      </c>
      <c r="J48" s="36">
        <f>+G48</f>
        <v>4000</v>
      </c>
      <c r="K48" s="27"/>
      <c r="L48" s="27"/>
      <c r="M48" s="27"/>
      <c r="N48" s="9">
        <f t="shared" ref="N48" si="1">+G48/$G$39</f>
        <v>5.02618643130711E-2</v>
      </c>
      <c r="O48" s="4">
        <f>+N48*$G$41</f>
        <v>4662.6926285949794</v>
      </c>
      <c r="P48" s="15">
        <f t="shared" ref="P48" si="2">+N48*$G$44</f>
        <v>825.13897405482578</v>
      </c>
    </row>
    <row r="49" spans="2:10" ht="15.75" x14ac:dyDescent="0.25">
      <c r="B49" s="33"/>
      <c r="C49" s="33"/>
      <c r="D49" s="33"/>
      <c r="E49" s="39" t="s">
        <v>36</v>
      </c>
      <c r="F49" s="31">
        <f>+F48+F47</f>
        <v>29186</v>
      </c>
      <c r="G49" s="31">
        <f t="shared" ref="G49:J49" si="3">+G48+G47</f>
        <v>12000</v>
      </c>
      <c r="H49" s="31">
        <f t="shared" si="3"/>
        <v>1000</v>
      </c>
      <c r="I49" s="31">
        <f t="shared" si="3"/>
        <v>12186</v>
      </c>
      <c r="J49" s="31">
        <f t="shared" si="3"/>
        <v>4000</v>
      </c>
    </row>
    <row r="50" spans="2:10" ht="15.75" x14ac:dyDescent="0.25">
      <c r="B50" s="33"/>
      <c r="C50" s="33"/>
      <c r="D50" s="33"/>
      <c r="E50" s="43"/>
      <c r="F50" s="44"/>
      <c r="G50" s="44"/>
      <c r="H50" s="44"/>
      <c r="I50" s="44"/>
      <c r="J50" s="44"/>
    </row>
    <row r="51" spans="2:10" ht="15.75" x14ac:dyDescent="0.25">
      <c r="B51" s="33"/>
      <c r="C51" s="33"/>
      <c r="D51" s="33"/>
      <c r="E51" s="45" t="s">
        <v>58</v>
      </c>
      <c r="F51" s="46">
        <f>+F49+F39</f>
        <v>1726058.5</v>
      </c>
      <c r="G51" s="46">
        <f>+G49+G39</f>
        <v>91583.2</v>
      </c>
      <c r="H51" s="46">
        <f>+H49+H39</f>
        <v>6123.15</v>
      </c>
      <c r="I51" s="46">
        <f>+I49+I39</f>
        <v>496286</v>
      </c>
      <c r="J51" s="46">
        <f>+J49+J39</f>
        <v>1132066.1499999999</v>
      </c>
    </row>
    <row r="52" spans="2:10" ht="15.75" x14ac:dyDescent="0.25">
      <c r="B52" s="33"/>
      <c r="C52" s="33"/>
      <c r="D52" s="33"/>
      <c r="E52" s="28"/>
      <c r="F52" s="29"/>
      <c r="G52" s="29"/>
      <c r="H52" s="29"/>
      <c r="I52" s="29"/>
      <c r="J52" s="29"/>
    </row>
    <row r="53" spans="2:10" ht="15.75" x14ac:dyDescent="0.25">
      <c r="B53" s="33"/>
      <c r="C53" s="33"/>
      <c r="D53" s="33"/>
      <c r="E53" s="33"/>
      <c r="F53" s="47" t="s">
        <v>62</v>
      </c>
      <c r="G53" s="46">
        <f>+G44-G49</f>
        <v>4416.8000000000029</v>
      </c>
      <c r="H53" s="33"/>
      <c r="I53" s="33"/>
      <c r="J53" s="33"/>
    </row>
    <row r="65" spans="3:12" ht="18.75" x14ac:dyDescent="0.3">
      <c r="D65" s="20" t="s">
        <v>38</v>
      </c>
      <c r="E65" s="10"/>
      <c r="F65" s="10"/>
    </row>
    <row r="66" spans="3:12" ht="18.75" x14ac:dyDescent="0.3">
      <c r="D66" s="67" t="s">
        <v>42</v>
      </c>
      <c r="E66" s="67"/>
      <c r="F66" s="67"/>
      <c r="G66" s="68"/>
      <c r="H66" s="68"/>
      <c r="I66" s="11"/>
      <c r="J66" s="11">
        <v>42690</v>
      </c>
      <c r="K66" s="11"/>
      <c r="L66" s="11"/>
    </row>
    <row r="67" spans="3:12" ht="18.75" x14ac:dyDescent="0.3">
      <c r="D67" s="10" t="s">
        <v>39</v>
      </c>
      <c r="E67" s="20"/>
      <c r="F67" s="20"/>
      <c r="H67" s="11"/>
      <c r="I67" s="11"/>
      <c r="J67" s="11"/>
      <c r="K67" s="11"/>
      <c r="L67" s="11"/>
    </row>
    <row r="68" spans="3:12" ht="18.75" x14ac:dyDescent="0.3">
      <c r="D68" s="10"/>
      <c r="E68" s="21"/>
      <c r="F68" s="21"/>
      <c r="H68" s="11"/>
      <c r="I68" s="11"/>
      <c r="J68" s="11"/>
      <c r="K68" s="11"/>
      <c r="L68" s="11"/>
    </row>
    <row r="69" spans="3:12" ht="18.75" x14ac:dyDescent="0.3">
      <c r="D69" s="10"/>
      <c r="E69" s="21"/>
      <c r="F69" s="21"/>
      <c r="H69" s="11"/>
      <c r="I69" s="11"/>
      <c r="J69" s="11"/>
      <c r="K69" s="11"/>
      <c r="L69" s="11"/>
    </row>
    <row r="70" spans="3:12" ht="21" x14ac:dyDescent="0.35">
      <c r="C70" s="22" t="s">
        <v>46</v>
      </c>
      <c r="D70" s="10"/>
      <c r="E70" s="21"/>
      <c r="F70" s="21"/>
      <c r="H70" s="11"/>
      <c r="I70" s="11"/>
      <c r="J70" s="11"/>
      <c r="K70" s="11"/>
      <c r="L70" s="11"/>
    </row>
    <row r="72" spans="3:12" x14ac:dyDescent="0.25">
      <c r="C72" t="s">
        <v>0</v>
      </c>
      <c r="D72" t="s">
        <v>2</v>
      </c>
      <c r="E72" t="s">
        <v>1</v>
      </c>
      <c r="F72" s="12" t="s">
        <v>3</v>
      </c>
      <c r="G72" s="12" t="s">
        <v>4</v>
      </c>
      <c r="H72" s="12" t="s">
        <v>26</v>
      </c>
      <c r="I72" s="12" t="s">
        <v>33</v>
      </c>
      <c r="J72" s="12" t="s">
        <v>16</v>
      </c>
      <c r="K72" s="12"/>
      <c r="L72" s="12"/>
    </row>
    <row r="73" spans="3:12" x14ac:dyDescent="0.25">
      <c r="C73" s="1" t="s">
        <v>5</v>
      </c>
      <c r="D73" s="3" t="s">
        <v>6</v>
      </c>
      <c r="E73" s="1" t="s">
        <v>8</v>
      </c>
      <c r="F73" s="2">
        <f>+G73/0.8</f>
        <v>17085</v>
      </c>
      <c r="G73" s="23">
        <v>13668</v>
      </c>
      <c r="H73" s="2">
        <f>(+G73/0.8)*0.1</f>
        <v>1708.5</v>
      </c>
      <c r="I73" s="2">
        <v>0</v>
      </c>
      <c r="J73" s="2">
        <f>+F73*0.1</f>
        <v>1708.5</v>
      </c>
      <c r="K73" s="2"/>
      <c r="L73" s="2"/>
    </row>
    <row r="74" spans="3:12" ht="30" x14ac:dyDescent="0.25">
      <c r="C74" s="1" t="s">
        <v>13</v>
      </c>
      <c r="D74" s="3" t="s">
        <v>14</v>
      </c>
      <c r="E74" s="1" t="s">
        <v>12</v>
      </c>
      <c r="F74" s="2">
        <f>+G74+J74</f>
        <v>61000</v>
      </c>
      <c r="G74" s="23">
        <v>30500</v>
      </c>
      <c r="H74" s="2">
        <v>0</v>
      </c>
      <c r="I74" s="2">
        <v>0</v>
      </c>
      <c r="J74" s="2">
        <f>+G74</f>
        <v>30500</v>
      </c>
      <c r="K74" s="2"/>
      <c r="L74" s="2"/>
    </row>
    <row r="75" spans="3:12" ht="45" x14ac:dyDescent="0.25">
      <c r="C75" s="1" t="s">
        <v>40</v>
      </c>
      <c r="D75" s="3" t="s">
        <v>25</v>
      </c>
      <c r="E75" s="1" t="s">
        <v>12</v>
      </c>
      <c r="F75" s="2">
        <f>+G75+J75</f>
        <v>10400</v>
      </c>
      <c r="G75" s="23">
        <v>5200</v>
      </c>
      <c r="H75" s="2">
        <v>0</v>
      </c>
      <c r="I75" s="2">
        <v>0</v>
      </c>
      <c r="J75" s="2">
        <f>+G75</f>
        <v>5200</v>
      </c>
      <c r="K75" s="2"/>
      <c r="L75" s="2"/>
    </row>
    <row r="76" spans="3:12" ht="45" x14ac:dyDescent="0.25">
      <c r="C76" s="1" t="s">
        <v>23</v>
      </c>
      <c r="D76" s="3" t="s">
        <v>41</v>
      </c>
      <c r="E76" s="1" t="s">
        <v>12</v>
      </c>
      <c r="F76" s="2">
        <f>+G76+J76</f>
        <v>8800</v>
      </c>
      <c r="G76" s="23">
        <v>4400</v>
      </c>
      <c r="H76" s="2">
        <v>0</v>
      </c>
      <c r="I76" s="2">
        <v>0</v>
      </c>
      <c r="J76" s="2">
        <f>+G76</f>
        <v>4400</v>
      </c>
      <c r="K76" s="2"/>
      <c r="L76" s="2"/>
    </row>
    <row r="77" spans="3:12" x14ac:dyDescent="0.25">
      <c r="C77" s="1" t="s">
        <v>11</v>
      </c>
      <c r="D77" s="3" t="s">
        <v>45</v>
      </c>
      <c r="E77" s="1" t="s">
        <v>12</v>
      </c>
      <c r="F77" s="2">
        <v>1628443</v>
      </c>
      <c r="G77" s="23">
        <v>25000</v>
      </c>
      <c r="H77" s="2">
        <v>0</v>
      </c>
      <c r="I77" s="14">
        <v>484100</v>
      </c>
      <c r="J77" s="2">
        <f>+F77-(G77+I77)</f>
        <v>1119343</v>
      </c>
      <c r="K77" s="2"/>
      <c r="L77" s="2"/>
    </row>
    <row r="78" spans="3:12" x14ac:dyDescent="0.25">
      <c r="C78" s="1"/>
      <c r="D78" s="3"/>
      <c r="E78" s="18" t="s">
        <v>36</v>
      </c>
      <c r="F78" s="6">
        <f>SUM(F73:F77)</f>
        <v>1725728</v>
      </c>
      <c r="G78" s="24">
        <f t="shared" ref="G78:J78" si="4">SUM(G73:G77)</f>
        <v>78768</v>
      </c>
      <c r="H78" s="6">
        <f t="shared" si="4"/>
        <v>1708.5</v>
      </c>
      <c r="I78" s="6">
        <f t="shared" si="4"/>
        <v>484100</v>
      </c>
      <c r="J78" s="6">
        <f t="shared" si="4"/>
        <v>1161151.5</v>
      </c>
      <c r="K78" s="6"/>
      <c r="L78" s="6"/>
    </row>
    <row r="79" spans="3:12" x14ac:dyDescent="0.25">
      <c r="C79" s="1"/>
      <c r="D79" s="3"/>
      <c r="E79" s="18"/>
      <c r="F79" s="6"/>
      <c r="G79" s="24"/>
      <c r="H79" s="6"/>
      <c r="I79" s="6"/>
      <c r="J79" s="6"/>
      <c r="K79" s="26"/>
      <c r="L79" s="26"/>
    </row>
    <row r="80" spans="3:12" ht="60" x14ac:dyDescent="0.25">
      <c r="C80" s="5" t="s">
        <v>9</v>
      </c>
      <c r="D80" s="19" t="s">
        <v>10</v>
      </c>
      <c r="E80" s="5" t="s">
        <v>8</v>
      </c>
      <c r="F80" s="14">
        <v>21186</v>
      </c>
      <c r="G80" s="23">
        <v>8000</v>
      </c>
      <c r="H80" s="14">
        <f>(+G80/0.8)*0.1</f>
        <v>1000</v>
      </c>
      <c r="I80" s="14">
        <f>+F80-(+G80+H80)</f>
        <v>12186</v>
      </c>
      <c r="J80" s="14">
        <v>0</v>
      </c>
      <c r="K80" s="14"/>
      <c r="L80" s="14"/>
    </row>
    <row r="81" spans="3:12" x14ac:dyDescent="0.25">
      <c r="C81" s="16"/>
      <c r="D81" s="17"/>
      <c r="E81" s="1"/>
      <c r="F81" s="2"/>
      <c r="G81" s="23"/>
      <c r="H81" s="2"/>
      <c r="I81" s="2"/>
      <c r="J81" s="2"/>
      <c r="K81" s="27"/>
      <c r="L81" s="27"/>
    </row>
    <row r="82" spans="3:12" x14ac:dyDescent="0.25">
      <c r="E82" s="18" t="s">
        <v>15</v>
      </c>
      <c r="F82" s="6">
        <f>+F80+F78</f>
        <v>1746914</v>
      </c>
      <c r="G82" s="24">
        <f t="shared" ref="G82:J82" si="5">+G80+G78</f>
        <v>86768</v>
      </c>
      <c r="H82" s="6">
        <f t="shared" si="5"/>
        <v>2708.5</v>
      </c>
      <c r="I82" s="6">
        <f t="shared" si="5"/>
        <v>496286</v>
      </c>
      <c r="J82" s="6">
        <f t="shared" si="5"/>
        <v>1161151.5</v>
      </c>
      <c r="K82" s="6"/>
      <c r="L82" s="6"/>
    </row>
    <row r="83" spans="3:12" x14ac:dyDescent="0.25">
      <c r="G83" s="25"/>
    </row>
    <row r="84" spans="3:12" x14ac:dyDescent="0.25">
      <c r="E84" s="1" t="s">
        <v>34</v>
      </c>
      <c r="F84" s="1"/>
      <c r="G84" s="24">
        <v>90000</v>
      </c>
      <c r="H84" s="7"/>
      <c r="I84" s="7"/>
      <c r="J84" s="7"/>
      <c r="K84" s="7"/>
      <c r="L84" s="7"/>
    </row>
    <row r="85" spans="3:12" x14ac:dyDescent="0.25">
      <c r="E85" s="5" t="s">
        <v>35</v>
      </c>
      <c r="F85" s="1"/>
      <c r="G85" s="23">
        <f>+G82</f>
        <v>86768</v>
      </c>
    </row>
    <row r="86" spans="3:12" x14ac:dyDescent="0.25">
      <c r="E86" s="5" t="s">
        <v>37</v>
      </c>
      <c r="F86" s="1"/>
      <c r="G86" s="24">
        <f>+G84-G85</f>
        <v>3232</v>
      </c>
    </row>
  </sheetData>
  <sortState ref="C75:J81">
    <sortCondition ref="E75:E81"/>
  </sortState>
  <mergeCells count="1">
    <mergeCell ref="D66:H66"/>
  </mergeCells>
  <pageMargins left="0.25" right="0.25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2"/>
  <sheetViews>
    <sheetView workbookViewId="0">
      <selection activeCell="J19" sqref="J19"/>
    </sheetView>
  </sheetViews>
  <sheetFormatPr defaultRowHeight="15" x14ac:dyDescent="0.25"/>
  <cols>
    <col min="3" max="3" width="36.85546875" customWidth="1"/>
    <col min="4" max="4" width="27.28515625" customWidth="1"/>
    <col min="5" max="5" width="20.85546875" bestFit="1" customWidth="1"/>
    <col min="6" max="6" width="12.140625" bestFit="1" customWidth="1"/>
    <col min="7" max="7" width="10.7109375" bestFit="1" customWidth="1"/>
    <col min="8" max="8" width="11.42578125" bestFit="1" customWidth="1"/>
    <col min="9" max="9" width="12" bestFit="1" customWidth="1"/>
    <col min="10" max="10" width="11.5703125" bestFit="1" customWidth="1"/>
  </cols>
  <sheetData>
    <row r="5" spans="2:11" ht="18.75" x14ac:dyDescent="0.3">
      <c r="C5" s="10" t="s">
        <v>17</v>
      </c>
      <c r="G5" s="11">
        <v>42307</v>
      </c>
      <c r="H5" s="11"/>
      <c r="I5" s="11"/>
      <c r="J5" s="11"/>
    </row>
    <row r="7" spans="2:11" x14ac:dyDescent="0.25">
      <c r="C7" t="s">
        <v>0</v>
      </c>
      <c r="D7" t="s">
        <v>2</v>
      </c>
      <c r="E7" t="s">
        <v>1</v>
      </c>
      <c r="F7" s="12" t="s">
        <v>3</v>
      </c>
      <c r="G7" s="12" t="s">
        <v>4</v>
      </c>
      <c r="H7" s="12" t="s">
        <v>26</v>
      </c>
      <c r="I7" s="12" t="s">
        <v>33</v>
      </c>
      <c r="J7" s="12" t="s">
        <v>16</v>
      </c>
    </row>
    <row r="8" spans="2:11" x14ac:dyDescent="0.25">
      <c r="B8">
        <v>1</v>
      </c>
      <c r="C8" s="1" t="s">
        <v>5</v>
      </c>
      <c r="D8" s="3" t="s">
        <v>6</v>
      </c>
      <c r="E8" s="1" t="s">
        <v>8</v>
      </c>
      <c r="F8" s="2">
        <v>15088</v>
      </c>
      <c r="G8" s="2">
        <f>+F8*0.8</f>
        <v>12070.400000000001</v>
      </c>
      <c r="H8" s="2">
        <f>(+G8/0.8)*0.1</f>
        <v>1508.8000000000002</v>
      </c>
      <c r="I8" s="2">
        <v>0</v>
      </c>
      <c r="J8" s="2">
        <f>+F8*0.1</f>
        <v>1508.8000000000002</v>
      </c>
      <c r="K8" s="9"/>
    </row>
    <row r="9" spans="2:11" ht="60" x14ac:dyDescent="0.25">
      <c r="B9">
        <v>2</v>
      </c>
      <c r="C9" s="1" t="s">
        <v>9</v>
      </c>
      <c r="D9" s="3" t="s">
        <v>10</v>
      </c>
      <c r="E9" s="1" t="s">
        <v>8</v>
      </c>
      <c r="F9" s="2">
        <v>21186</v>
      </c>
      <c r="G9" s="2">
        <v>8000</v>
      </c>
      <c r="H9" s="2">
        <f>(+G9/0.8)*0.1</f>
        <v>1000</v>
      </c>
      <c r="I9" s="2">
        <v>12186</v>
      </c>
      <c r="J9" s="2">
        <v>0</v>
      </c>
      <c r="K9" s="9"/>
    </row>
    <row r="10" spans="2:11" ht="60" x14ac:dyDescent="0.25">
      <c r="B10">
        <v>3</v>
      </c>
      <c r="C10" s="3" t="s">
        <v>18</v>
      </c>
      <c r="D10" s="3" t="s">
        <v>19</v>
      </c>
      <c r="E10" s="1" t="s">
        <v>8</v>
      </c>
      <c r="F10" s="2">
        <v>13198</v>
      </c>
      <c r="G10" s="2">
        <f>+F10*0.8</f>
        <v>10558.400000000001</v>
      </c>
      <c r="H10" s="2">
        <f>(+G10/0.8)*0.1</f>
        <v>1319.8000000000002</v>
      </c>
      <c r="I10" s="2">
        <v>0</v>
      </c>
      <c r="J10" s="2">
        <f>+H10</f>
        <v>1319.8000000000002</v>
      </c>
      <c r="K10" s="9"/>
    </row>
    <row r="11" spans="2:11" ht="30" x14ac:dyDescent="0.25">
      <c r="B11">
        <v>4</v>
      </c>
      <c r="C11" s="3" t="s">
        <v>22</v>
      </c>
      <c r="D11" s="3" t="s">
        <v>7</v>
      </c>
      <c r="E11" s="1" t="s">
        <v>12</v>
      </c>
      <c r="F11" s="2">
        <v>12000</v>
      </c>
      <c r="G11" s="2">
        <v>6000</v>
      </c>
      <c r="H11" s="2">
        <v>0</v>
      </c>
      <c r="I11" s="2">
        <v>0</v>
      </c>
      <c r="J11" s="2">
        <f>+F11*0.5</f>
        <v>6000</v>
      </c>
      <c r="K11" s="9"/>
    </row>
    <row r="12" spans="2:11" ht="45" x14ac:dyDescent="0.25">
      <c r="B12">
        <v>5</v>
      </c>
      <c r="C12" s="1" t="s">
        <v>21</v>
      </c>
      <c r="D12" s="3" t="s">
        <v>25</v>
      </c>
      <c r="E12" s="1" t="s">
        <v>12</v>
      </c>
      <c r="F12" s="2">
        <v>10700</v>
      </c>
      <c r="G12" s="2">
        <f>+F12*0.5</f>
        <v>5350</v>
      </c>
      <c r="H12" s="2">
        <v>0</v>
      </c>
      <c r="I12" s="2">
        <v>0</v>
      </c>
      <c r="J12" s="2">
        <f>+G12</f>
        <v>5350</v>
      </c>
      <c r="K12" s="9"/>
    </row>
    <row r="13" spans="2:11" ht="30" x14ac:dyDescent="0.25">
      <c r="B13">
        <v>6</v>
      </c>
      <c r="C13" s="1" t="s">
        <v>23</v>
      </c>
      <c r="D13" s="3" t="s">
        <v>24</v>
      </c>
      <c r="E13" s="1" t="s">
        <v>12</v>
      </c>
      <c r="F13" s="2">
        <v>15000</v>
      </c>
      <c r="G13" s="2">
        <v>7500</v>
      </c>
      <c r="H13" s="2">
        <v>0</v>
      </c>
      <c r="I13" s="2">
        <v>0</v>
      </c>
      <c r="J13" s="2">
        <v>7500</v>
      </c>
      <c r="K13" s="9"/>
    </row>
    <row r="14" spans="2:11" ht="30" x14ac:dyDescent="0.25">
      <c r="B14">
        <v>7</v>
      </c>
      <c r="C14" s="1" t="s">
        <v>11</v>
      </c>
      <c r="D14" s="3" t="s">
        <v>20</v>
      </c>
      <c r="E14" s="1" t="s">
        <v>12</v>
      </c>
      <c r="F14" s="2">
        <v>1628443</v>
      </c>
      <c r="G14" s="2">
        <v>25000</v>
      </c>
      <c r="H14" s="2">
        <v>0</v>
      </c>
      <c r="I14" s="14">
        <v>484100</v>
      </c>
      <c r="J14" s="2">
        <f>+F14-(G14+I14)</f>
        <v>1119343</v>
      </c>
      <c r="K14" s="9"/>
    </row>
    <row r="15" spans="2:11" ht="30" x14ac:dyDescent="0.25">
      <c r="B15">
        <v>9</v>
      </c>
      <c r="C15" s="1" t="s">
        <v>13</v>
      </c>
      <c r="D15" s="3" t="s">
        <v>14</v>
      </c>
      <c r="E15" s="1" t="s">
        <v>12</v>
      </c>
      <c r="F15" s="2">
        <v>64123</v>
      </c>
      <c r="G15" s="2">
        <v>32023</v>
      </c>
      <c r="H15" s="2">
        <v>0</v>
      </c>
      <c r="I15" s="2">
        <v>0</v>
      </c>
      <c r="J15" s="2">
        <f>+G15</f>
        <v>32023</v>
      </c>
      <c r="K15" s="9"/>
    </row>
    <row r="16" spans="2:11" x14ac:dyDescent="0.25">
      <c r="E16" s="5" t="s">
        <v>15</v>
      </c>
      <c r="F16" s="6">
        <f>SUM(F8:F15)</f>
        <v>1779738</v>
      </c>
      <c r="G16" s="6">
        <f>SUM(G8:G15)</f>
        <v>106501.8</v>
      </c>
      <c r="H16" s="6">
        <f>SUM(H8:H15)</f>
        <v>3828.6000000000004</v>
      </c>
      <c r="I16" s="2">
        <f>SUM(I8:I15)</f>
        <v>496286</v>
      </c>
      <c r="J16" s="6">
        <f>SUM(J8:J15)</f>
        <v>1173044.6000000001</v>
      </c>
      <c r="K16" s="9"/>
    </row>
    <row r="18" spans="5:11" x14ac:dyDescent="0.25">
      <c r="E18" s="1" t="s">
        <v>32</v>
      </c>
      <c r="F18" s="1" t="s">
        <v>29</v>
      </c>
      <c r="G18" s="8">
        <v>90000</v>
      </c>
      <c r="H18" s="7"/>
      <c r="I18" s="7"/>
      <c r="J18" s="7"/>
      <c r="K18" s="13"/>
    </row>
    <row r="19" spans="5:11" x14ac:dyDescent="0.25">
      <c r="E19" s="5" t="s">
        <v>31</v>
      </c>
      <c r="F19" s="1" t="s">
        <v>30</v>
      </c>
      <c r="G19" s="2">
        <v>7500</v>
      </c>
    </row>
    <row r="20" spans="5:11" x14ac:dyDescent="0.25">
      <c r="E20" s="5" t="s">
        <v>27</v>
      </c>
      <c r="F20" s="1"/>
      <c r="G20" s="6">
        <f>+G19+G18</f>
        <v>97500</v>
      </c>
    </row>
    <row r="22" spans="5:11" x14ac:dyDescent="0.25">
      <c r="F22" t="s">
        <v>28</v>
      </c>
      <c r="G22" s="4">
        <f>+G20-G16</f>
        <v>-9001.8000000000029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I6" sqref="I6"/>
    </sheetView>
  </sheetViews>
  <sheetFormatPr defaultRowHeight="15" x14ac:dyDescent="0.25"/>
  <cols>
    <col min="2" max="2" width="29.140625" bestFit="1" customWidth="1"/>
    <col min="3" max="3" width="23.7109375" customWidth="1"/>
    <col min="4" max="4" width="20.7109375" customWidth="1"/>
    <col min="6" max="6" width="11" customWidth="1"/>
    <col min="7" max="7" width="11.42578125" customWidth="1"/>
  </cols>
  <sheetData>
    <row r="2" spans="2:7" x14ac:dyDescent="0.25">
      <c r="E2" t="s">
        <v>43</v>
      </c>
      <c r="F2" t="s">
        <v>26</v>
      </c>
      <c r="G2" t="s">
        <v>44</v>
      </c>
    </row>
    <row r="3" spans="2:7" x14ac:dyDescent="0.25">
      <c r="B3" s="1" t="s">
        <v>5</v>
      </c>
      <c r="C3" s="3" t="s">
        <v>6</v>
      </c>
      <c r="D3" s="1" t="s">
        <v>8</v>
      </c>
      <c r="E3" s="14">
        <v>13668</v>
      </c>
      <c r="F3" s="6">
        <v>1709</v>
      </c>
      <c r="G3" s="6">
        <f>+F3+E3</f>
        <v>15377</v>
      </c>
    </row>
    <row r="4" spans="2:7" ht="30" x14ac:dyDescent="0.25">
      <c r="B4" s="1" t="s">
        <v>13</v>
      </c>
      <c r="C4" s="3" t="s">
        <v>14</v>
      </c>
      <c r="D4" s="1" t="s">
        <v>12</v>
      </c>
      <c r="E4" s="14">
        <v>30500</v>
      </c>
      <c r="F4" s="6">
        <v>0</v>
      </c>
      <c r="G4" s="6">
        <f t="shared" ref="G4:G8" si="0">+F4+E4</f>
        <v>30500</v>
      </c>
    </row>
    <row r="5" spans="2:7" ht="45" x14ac:dyDescent="0.25">
      <c r="B5" s="1" t="s">
        <v>40</v>
      </c>
      <c r="C5" s="3" t="s">
        <v>25</v>
      </c>
      <c r="D5" s="1" t="s">
        <v>12</v>
      </c>
      <c r="E5" s="14">
        <v>5200</v>
      </c>
      <c r="F5" s="6">
        <v>0</v>
      </c>
      <c r="G5" s="6">
        <f t="shared" si="0"/>
        <v>5200</v>
      </c>
    </row>
    <row r="6" spans="2:7" ht="60" x14ac:dyDescent="0.25">
      <c r="B6" s="1" t="s">
        <v>23</v>
      </c>
      <c r="C6" s="3" t="s">
        <v>41</v>
      </c>
      <c r="D6" s="1" t="s">
        <v>12</v>
      </c>
      <c r="E6" s="14">
        <v>4400</v>
      </c>
      <c r="F6" s="6">
        <v>0</v>
      </c>
      <c r="G6" s="6">
        <f t="shared" si="0"/>
        <v>4400</v>
      </c>
    </row>
    <row r="7" spans="2:7" ht="30" x14ac:dyDescent="0.25">
      <c r="B7" s="1" t="s">
        <v>11</v>
      </c>
      <c r="C7" s="3" t="s">
        <v>20</v>
      </c>
      <c r="D7" s="1" t="s">
        <v>12</v>
      </c>
      <c r="E7" s="14">
        <v>25000</v>
      </c>
      <c r="F7" s="6">
        <v>0</v>
      </c>
      <c r="G7" s="6">
        <f t="shared" si="0"/>
        <v>25000</v>
      </c>
    </row>
    <row r="8" spans="2:7" ht="75" x14ac:dyDescent="0.25">
      <c r="B8" s="5" t="s">
        <v>9</v>
      </c>
      <c r="C8" s="19" t="s">
        <v>10</v>
      </c>
      <c r="D8" s="5" t="s">
        <v>8</v>
      </c>
      <c r="E8" s="14">
        <v>8000</v>
      </c>
      <c r="F8" s="6">
        <v>1000</v>
      </c>
      <c r="G8" s="6">
        <f t="shared" si="0"/>
        <v>9000</v>
      </c>
    </row>
    <row r="9" spans="2:7" x14ac:dyDescent="0.25">
      <c r="D9" s="18" t="s">
        <v>15</v>
      </c>
      <c r="E9" s="8">
        <f>SUM(E3:E8)</f>
        <v>86768</v>
      </c>
      <c r="F9" s="6">
        <f>SUM(F3:F8)</f>
        <v>2709</v>
      </c>
      <c r="G9" s="6">
        <f>+F9+E9</f>
        <v>89477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Mengel, Dwight (DFA3-A50)</dc:creator>
  <cp:lastModifiedBy>Mengel, Dwight (DFA3-A50)</cp:lastModifiedBy>
  <cp:lastPrinted>2018-12-17T21:06:47Z</cp:lastPrinted>
  <dcterms:created xsi:type="dcterms:W3CDTF">2013-10-02T20:42:47Z</dcterms:created>
  <dcterms:modified xsi:type="dcterms:W3CDTF">2018-12-17T21:07:40Z</dcterms:modified>
</cp:coreProperties>
</file>