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Sheet1!$B$10:$K$25</definedName>
  </definedNames>
  <calcPr calcId="145621"/>
</workbook>
</file>

<file path=xl/calcChain.xml><?xml version="1.0" encoding="utf-8"?>
<calcChain xmlns="http://schemas.openxmlformats.org/spreadsheetml/2006/main">
  <c r="G22" i="1" l="1"/>
  <c r="G19" i="2"/>
  <c r="K14" i="2" s="1"/>
  <c r="I16" i="2"/>
  <c r="F16" i="2"/>
  <c r="K15" i="2"/>
  <c r="J15" i="2"/>
  <c r="J14" i="2"/>
  <c r="K13" i="2"/>
  <c r="K12" i="2"/>
  <c r="G12" i="2"/>
  <c r="J12" i="2" s="1"/>
  <c r="K11" i="2"/>
  <c r="J11" i="2"/>
  <c r="G10" i="2"/>
  <c r="K10" i="2" s="1"/>
  <c r="H9" i="2"/>
  <c r="K8" i="2"/>
  <c r="J8" i="2"/>
  <c r="G8" i="2"/>
  <c r="G16" i="2" s="1"/>
  <c r="K16" i="2" s="1"/>
  <c r="G23" i="1"/>
  <c r="H12" i="1"/>
  <c r="I19" i="1"/>
  <c r="G15" i="1"/>
  <c r="J15" i="1" s="1"/>
  <c r="F19" i="1"/>
  <c r="G20" i="2" l="1"/>
  <c r="G22" i="2" s="1"/>
  <c r="H10" i="2"/>
  <c r="J10" i="2" s="1"/>
  <c r="J16" i="2" s="1"/>
  <c r="H8" i="2"/>
  <c r="K9" i="2"/>
  <c r="K18" i="2" s="1"/>
  <c r="G13" i="1"/>
  <c r="H13" i="1" s="1"/>
  <c r="J18" i="1"/>
  <c r="J17" i="1"/>
  <c r="J11" i="1"/>
  <c r="G11" i="1"/>
  <c r="H11" i="1" s="1"/>
  <c r="H16" i="2" l="1"/>
  <c r="H19" i="1"/>
  <c r="G19" i="1"/>
  <c r="J13" i="1"/>
  <c r="J14" i="1"/>
  <c r="K12" i="1" l="1"/>
  <c r="L12" i="1" s="1"/>
  <c r="K15" i="1"/>
  <c r="G25" i="1"/>
  <c r="J19" i="1"/>
  <c r="K11" i="1"/>
  <c r="K13" i="1"/>
  <c r="L13" i="1" s="1"/>
  <c r="K19" i="1"/>
  <c r="L19" i="1" s="1"/>
  <c r="K14" i="1"/>
  <c r="L14" i="1" s="1"/>
  <c r="K16" i="1"/>
  <c r="L16" i="1" s="1"/>
  <c r="L11" i="1"/>
  <c r="K18" i="1"/>
  <c r="L18" i="1" s="1"/>
  <c r="K17" i="1"/>
  <c r="L17" i="1" s="1"/>
  <c r="K21" i="1" l="1"/>
</calcChain>
</file>

<file path=xl/sharedStrings.xml><?xml version="1.0" encoding="utf-8"?>
<sst xmlns="http://schemas.openxmlformats.org/spreadsheetml/2006/main" count="79" uniqueCount="34">
  <si>
    <t>Applicant</t>
  </si>
  <si>
    <t>Type</t>
  </si>
  <si>
    <t>Project Name</t>
  </si>
  <si>
    <t>Total</t>
  </si>
  <si>
    <t xml:space="preserve">Federal </t>
  </si>
  <si>
    <t>Human Services Coalition</t>
  </si>
  <si>
    <t>FISH Call Center Support</t>
  </si>
  <si>
    <t>Go2Work Taxi Voucher</t>
  </si>
  <si>
    <t>Mobility Management</t>
  </si>
  <si>
    <t>Challenge WorkForce Solutions</t>
  </si>
  <si>
    <t>Expanding Access to Employment and Community for Adults with Disabilities through Travel Training</t>
  </si>
  <si>
    <t>GADABOUT</t>
  </si>
  <si>
    <t>Operating Assistance</t>
  </si>
  <si>
    <t>Ithaca Carshare</t>
  </si>
  <si>
    <t>Easy Access Low Income Carshare Memberships</t>
  </si>
  <si>
    <t>TOTAL</t>
  </si>
  <si>
    <t>Local</t>
  </si>
  <si>
    <t>Proposed Special Community Mobility Projects for 2016</t>
  </si>
  <si>
    <t>Cornell Cooperative Extension/ Get Your Green Back</t>
  </si>
  <si>
    <t>Gaining Insights from Transportation Constrained to Influence Long Term Planning Goals</t>
  </si>
  <si>
    <t>Operating Assistance for 2016</t>
  </si>
  <si>
    <t>FISH Tompkins County</t>
  </si>
  <si>
    <t>Tompkins County DSS/ Women's Opportunity Center</t>
  </si>
  <si>
    <t>FISH Regional Pilot</t>
  </si>
  <si>
    <t xml:space="preserve">Volunteer transportation for regional medical trips </t>
  </si>
  <si>
    <t>Volunteer transportation for medical trips in Tompkins County</t>
  </si>
  <si>
    <t>State Match</t>
  </si>
  <si>
    <t>Total Federal</t>
  </si>
  <si>
    <t>Deficit</t>
  </si>
  <si>
    <t>New</t>
  </si>
  <si>
    <t>Re-allocated</t>
  </si>
  <si>
    <t>FFY 2015 Section 5307</t>
  </si>
  <si>
    <t>FFY 2016 Section 5307</t>
  </si>
  <si>
    <t xml:space="preserve"> Other 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</si>
</sst>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9" fontId="0" fillId="0" borderId="0" xfId="2" applyFont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L25"/>
  <sheetViews>
    <sheetView tabSelected="1" topLeftCell="B8" workbookViewId="0">
      <selection activeCell="B10" sqref="B10:K25"/>
    </sheetView>
  </sheetViews>
  <sheetFormatPr defaultRowHeight="15" x14ac:dyDescent="0.25"/>
  <cols>
    <col min="2" max="2" width="4.5703125" customWidth="1"/>
    <col min="3" max="3" width="28.85546875" customWidth="1"/>
    <col min="4" max="4" width="30.28515625" customWidth="1"/>
    <col min="5" max="5" width="20.85546875" bestFit="1" customWidth="1"/>
    <col min="6" max="6" width="12.140625" customWidth="1"/>
    <col min="7" max="10" width="12.7109375" customWidth="1"/>
    <col min="12" max="12" width="11.7109375" hidden="1" customWidth="1"/>
  </cols>
  <sheetData>
    <row r="8" spans="2:12" x14ac:dyDescent="0.25">
      <c r="G8" s="11">
        <v>42307</v>
      </c>
      <c r="H8" s="11"/>
      <c r="I8" s="11"/>
      <c r="J8" s="11"/>
    </row>
    <row r="10" spans="2:12" x14ac:dyDescent="0.25">
      <c r="C10" t="s">
        <v>0</v>
      </c>
      <c r="D10" t="s">
        <v>2</v>
      </c>
      <c r="E10" t="s">
        <v>1</v>
      </c>
      <c r="F10" s="12" t="s">
        <v>3</v>
      </c>
      <c r="G10" s="12" t="s">
        <v>4</v>
      </c>
      <c r="H10" s="12" t="s">
        <v>26</v>
      </c>
      <c r="I10" s="12" t="s">
        <v>33</v>
      </c>
      <c r="J10" s="12" t="s">
        <v>16</v>
      </c>
    </row>
    <row r="11" spans="2:12" x14ac:dyDescent="0.25">
      <c r="B11">
        <v>1</v>
      </c>
      <c r="C11" s="1" t="s">
        <v>5</v>
      </c>
      <c r="D11" s="3" t="s">
        <v>6</v>
      </c>
      <c r="E11" s="1" t="s">
        <v>8</v>
      </c>
      <c r="F11" s="2">
        <v>15088</v>
      </c>
      <c r="G11" s="2">
        <f>+F11*0.8</f>
        <v>12070.400000000001</v>
      </c>
      <c r="H11" s="2">
        <f>(+G11/0.8)*0.1</f>
        <v>1508.8000000000002</v>
      </c>
      <c r="I11" s="2">
        <v>0</v>
      </c>
      <c r="J11" s="2">
        <f>+F11*0.1</f>
        <v>1508.8000000000002</v>
      </c>
      <c r="K11" s="9">
        <f t="shared" ref="K11:K19" si="0">+G11/$G$19</f>
        <v>0.11333517367781579</v>
      </c>
      <c r="L11" s="4">
        <f>+K11*$G$21</f>
        <v>10200.165631003421</v>
      </c>
    </row>
    <row r="12" spans="2:12" ht="60" x14ac:dyDescent="0.25">
      <c r="B12">
        <v>2</v>
      </c>
      <c r="C12" s="1" t="s">
        <v>9</v>
      </c>
      <c r="D12" s="3" t="s">
        <v>10</v>
      </c>
      <c r="E12" s="1" t="s">
        <v>8</v>
      </c>
      <c r="F12" s="2">
        <v>21186</v>
      </c>
      <c r="G12" s="2">
        <v>8000</v>
      </c>
      <c r="H12" s="2">
        <f>(+G12/0.8)*0.1</f>
        <v>1000</v>
      </c>
      <c r="I12" s="2">
        <v>12186</v>
      </c>
      <c r="J12" s="2">
        <v>0</v>
      </c>
      <c r="K12" s="9">
        <f t="shared" si="0"/>
        <v>7.5116101324109077E-2</v>
      </c>
      <c r="L12" s="4">
        <f>+K12*$G$21</f>
        <v>6760.4491191698171</v>
      </c>
    </row>
    <row r="13" spans="2:12" ht="60" x14ac:dyDescent="0.25">
      <c r="B13">
        <v>3</v>
      </c>
      <c r="C13" s="3" t="s">
        <v>18</v>
      </c>
      <c r="D13" s="3" t="s">
        <v>19</v>
      </c>
      <c r="E13" s="1" t="s">
        <v>8</v>
      </c>
      <c r="F13" s="2">
        <v>13198</v>
      </c>
      <c r="G13" s="2">
        <f>+F13*0.8</f>
        <v>10558.400000000001</v>
      </c>
      <c r="H13" s="2">
        <f>(+G13/0.8)*0.1</f>
        <v>1319.8000000000002</v>
      </c>
      <c r="I13" s="2">
        <v>0</v>
      </c>
      <c r="J13" s="2">
        <f>+H13</f>
        <v>1319.8000000000002</v>
      </c>
      <c r="K13" s="9">
        <f t="shared" si="0"/>
        <v>9.9138230527559171E-2</v>
      </c>
      <c r="L13" s="4">
        <f>+K13*$G$21</f>
        <v>8922.4407474803247</v>
      </c>
    </row>
    <row r="14" spans="2:12" ht="30" x14ac:dyDescent="0.25">
      <c r="B14">
        <v>4</v>
      </c>
      <c r="C14" s="3" t="s">
        <v>22</v>
      </c>
      <c r="D14" s="3" t="s">
        <v>7</v>
      </c>
      <c r="E14" s="1" t="s">
        <v>12</v>
      </c>
      <c r="F14" s="2">
        <v>12000</v>
      </c>
      <c r="G14" s="2">
        <v>6000</v>
      </c>
      <c r="H14" s="2">
        <v>0</v>
      </c>
      <c r="I14" s="2">
        <v>0</v>
      </c>
      <c r="J14" s="2">
        <f>+F14*0.5</f>
        <v>6000</v>
      </c>
      <c r="K14" s="9">
        <f t="shared" si="0"/>
        <v>5.6337075993081805E-2</v>
      </c>
      <c r="L14" s="4">
        <f>+K14*$G$21</f>
        <v>5070.3368393773626</v>
      </c>
    </row>
    <row r="15" spans="2:12" ht="45" x14ac:dyDescent="0.25">
      <c r="B15">
        <v>5</v>
      </c>
      <c r="C15" s="1" t="s">
        <v>21</v>
      </c>
      <c r="D15" s="3" t="s">
        <v>25</v>
      </c>
      <c r="E15" s="1" t="s">
        <v>12</v>
      </c>
      <c r="F15" s="2">
        <v>10700</v>
      </c>
      <c r="G15" s="2">
        <f>+F15*0.5</f>
        <v>5350</v>
      </c>
      <c r="H15" s="2">
        <v>0</v>
      </c>
      <c r="I15" s="2">
        <v>0</v>
      </c>
      <c r="J15" s="2">
        <f>+G15</f>
        <v>5350</v>
      </c>
      <c r="K15" s="9">
        <f t="shared" si="0"/>
        <v>5.0233892760497945E-2</v>
      </c>
      <c r="L15" s="4"/>
    </row>
    <row r="16" spans="2:12" ht="30" x14ac:dyDescent="0.25">
      <c r="B16">
        <v>6</v>
      </c>
      <c r="C16" s="1" t="s">
        <v>23</v>
      </c>
      <c r="D16" s="3" t="s">
        <v>24</v>
      </c>
      <c r="E16" s="1" t="s">
        <v>12</v>
      </c>
      <c r="F16" s="2">
        <v>15000</v>
      </c>
      <c r="G16" s="2">
        <v>7500</v>
      </c>
      <c r="H16" s="2">
        <v>0</v>
      </c>
      <c r="I16" s="2">
        <v>0</v>
      </c>
      <c r="J16" s="2">
        <v>7500</v>
      </c>
      <c r="K16" s="9">
        <f t="shared" si="0"/>
        <v>7.0421344991352261E-2</v>
      </c>
      <c r="L16" s="4">
        <f>+K16*$G$21</f>
        <v>6337.9210492217035</v>
      </c>
    </row>
    <row r="17" spans="2:12" x14ac:dyDescent="0.25">
      <c r="B17">
        <v>7</v>
      </c>
      <c r="C17" s="1" t="s">
        <v>11</v>
      </c>
      <c r="D17" s="3" t="s">
        <v>20</v>
      </c>
      <c r="E17" s="1" t="s">
        <v>12</v>
      </c>
      <c r="F17" s="2">
        <v>1628443</v>
      </c>
      <c r="G17" s="2">
        <v>25000</v>
      </c>
      <c r="H17" s="2">
        <v>0</v>
      </c>
      <c r="I17" s="14">
        <v>484100</v>
      </c>
      <c r="J17" s="2">
        <f>+F17-(G17+I17)</f>
        <v>1119343</v>
      </c>
      <c r="K17" s="9">
        <f t="shared" si="0"/>
        <v>0.23473781663784085</v>
      </c>
      <c r="L17" s="4">
        <f>+K17*$G$21</f>
        <v>21126.403497405678</v>
      </c>
    </row>
    <row r="18" spans="2:12" ht="30" x14ac:dyDescent="0.25">
      <c r="B18">
        <v>9</v>
      </c>
      <c r="C18" s="1" t="s">
        <v>13</v>
      </c>
      <c r="D18" s="3" t="s">
        <v>14</v>
      </c>
      <c r="E18" s="1" t="s">
        <v>12</v>
      </c>
      <c r="F18" s="2">
        <v>64123</v>
      </c>
      <c r="G18" s="2">
        <v>32023</v>
      </c>
      <c r="H18" s="2">
        <v>0</v>
      </c>
      <c r="I18" s="2">
        <v>0</v>
      </c>
      <c r="J18" s="2">
        <f>+G18</f>
        <v>32023</v>
      </c>
      <c r="K18" s="9">
        <f t="shared" si="0"/>
        <v>0.30068036408774312</v>
      </c>
      <c r="L18" s="4">
        <f>+K18*$G$21</f>
        <v>27061.23276789688</v>
      </c>
    </row>
    <row r="19" spans="2:12" x14ac:dyDescent="0.25">
      <c r="E19" s="5" t="s">
        <v>15</v>
      </c>
      <c r="F19" s="6">
        <f>SUM(F11:F18)</f>
        <v>1779738</v>
      </c>
      <c r="G19" s="6">
        <f>SUM(G11:G18)</f>
        <v>106501.8</v>
      </c>
      <c r="H19" s="6">
        <f>SUM(H11:H18)</f>
        <v>3828.6000000000004</v>
      </c>
      <c r="I19" s="2">
        <f>SUM(I11:I18)</f>
        <v>496286</v>
      </c>
      <c r="J19" s="6">
        <f>SUM(J11:J18)</f>
        <v>1173044.6000000001</v>
      </c>
      <c r="K19" s="9">
        <f t="shared" si="0"/>
        <v>1</v>
      </c>
      <c r="L19" s="4">
        <f>+K19*$G$21</f>
        <v>90000</v>
      </c>
    </row>
    <row r="21" spans="2:12" x14ac:dyDescent="0.25">
      <c r="E21" s="1" t="s">
        <v>32</v>
      </c>
      <c r="F21" s="1" t="s">
        <v>29</v>
      </c>
      <c r="G21" s="8">
        <v>90000</v>
      </c>
      <c r="H21" s="7"/>
      <c r="I21" s="7"/>
      <c r="J21" s="7"/>
      <c r="K21" s="13">
        <f>SUM(K11:K18)</f>
        <v>1</v>
      </c>
    </row>
    <row r="22" spans="2:12" x14ac:dyDescent="0.25">
      <c r="E22" s="5" t="s">
        <v>31</v>
      </c>
      <c r="F22" s="1" t="s">
        <v>30</v>
      </c>
      <c r="G22" s="2">
        <f>8345+7500-8345</f>
        <v>7500</v>
      </c>
    </row>
    <row r="23" spans="2:12" x14ac:dyDescent="0.25">
      <c r="E23" s="5" t="s">
        <v>27</v>
      </c>
      <c r="F23" s="1"/>
      <c r="G23" s="6">
        <f>+G22+G21</f>
        <v>97500</v>
      </c>
    </row>
    <row r="25" spans="2:12" x14ac:dyDescent="0.25">
      <c r="F25" t="s">
        <v>28</v>
      </c>
      <c r="G25" s="4">
        <f>+G23-G19</f>
        <v>-9001.8000000000029</v>
      </c>
    </row>
  </sheetData>
  <sortState ref="C12:J18">
    <sortCondition ref="E12:E18"/>
  </sortState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workbookViewId="0">
      <selection activeCell="B4" sqref="B4:K22"/>
    </sheetView>
  </sheetViews>
  <sheetFormatPr defaultRowHeight="15" x14ac:dyDescent="0.25"/>
  <cols>
    <col min="3" max="3" width="36.85546875" customWidth="1"/>
    <col min="4" max="4" width="27.28515625" customWidth="1"/>
    <col min="5" max="5" width="20.85546875" bestFit="1" customWidth="1"/>
    <col min="6" max="6" width="12.140625" bestFit="1" customWidth="1"/>
    <col min="7" max="7" width="10.7109375" bestFit="1" customWidth="1"/>
    <col min="8" max="8" width="11.42578125" bestFit="1" customWidth="1"/>
    <col min="9" max="9" width="12" bestFit="1" customWidth="1"/>
    <col min="10" max="10" width="11.5703125" bestFit="1" customWidth="1"/>
  </cols>
  <sheetData>
    <row r="5" spans="2:11" ht="18.75" x14ac:dyDescent="0.3">
      <c r="C5" s="10" t="s">
        <v>17</v>
      </c>
      <c r="G5" s="11">
        <v>42307</v>
      </c>
      <c r="H5" s="11"/>
      <c r="I5" s="11"/>
      <c r="J5" s="11"/>
    </row>
    <row r="7" spans="2:11" x14ac:dyDescent="0.25">
      <c r="C7" t="s">
        <v>0</v>
      </c>
      <c r="D7" t="s">
        <v>2</v>
      </c>
      <c r="E7" t="s">
        <v>1</v>
      </c>
      <c r="F7" s="12" t="s">
        <v>3</v>
      </c>
      <c r="G7" s="12" t="s">
        <v>4</v>
      </c>
      <c r="H7" s="12" t="s">
        <v>26</v>
      </c>
      <c r="I7" s="12" t="s">
        <v>33</v>
      </c>
      <c r="J7" s="12" t="s">
        <v>16</v>
      </c>
    </row>
    <row r="8" spans="2:11" x14ac:dyDescent="0.25">
      <c r="B8">
        <v>1</v>
      </c>
      <c r="C8" s="1" t="s">
        <v>5</v>
      </c>
      <c r="D8" s="3" t="s">
        <v>6</v>
      </c>
      <c r="E8" s="1" t="s">
        <v>8</v>
      </c>
      <c r="F8" s="2">
        <v>15088</v>
      </c>
      <c r="G8" s="2">
        <f>+F8*0.8</f>
        <v>12070.400000000001</v>
      </c>
      <c r="H8" s="2">
        <f>(+G8/0.8)*0.1</f>
        <v>1508.8000000000002</v>
      </c>
      <c r="I8" s="2">
        <v>0</v>
      </c>
      <c r="J8" s="2">
        <f>+F8*0.1</f>
        <v>1508.8000000000002</v>
      </c>
      <c r="K8" s="9">
        <f t="shared" ref="K8:K16" si="0">+G8/$G$19</f>
        <v>0.76177974124329451</v>
      </c>
    </row>
    <row r="9" spans="2:11" ht="60" x14ac:dyDescent="0.25">
      <c r="B9">
        <v>2</v>
      </c>
      <c r="C9" s="1" t="s">
        <v>9</v>
      </c>
      <c r="D9" s="3" t="s">
        <v>10</v>
      </c>
      <c r="E9" s="1" t="s">
        <v>8</v>
      </c>
      <c r="F9" s="2">
        <v>21186</v>
      </c>
      <c r="G9" s="2">
        <v>8000</v>
      </c>
      <c r="H9" s="2">
        <f>(+G9/0.8)*0.1</f>
        <v>1000</v>
      </c>
      <c r="I9" s="2">
        <v>12186</v>
      </c>
      <c r="J9" s="2">
        <v>0</v>
      </c>
      <c r="K9" s="9">
        <f t="shared" si="0"/>
        <v>0.50489113284947928</v>
      </c>
    </row>
    <row r="10" spans="2:11" ht="60" x14ac:dyDescent="0.25">
      <c r="B10">
        <v>3</v>
      </c>
      <c r="C10" s="3" t="s">
        <v>18</v>
      </c>
      <c r="D10" s="3" t="s">
        <v>19</v>
      </c>
      <c r="E10" s="1" t="s">
        <v>8</v>
      </c>
      <c r="F10" s="2">
        <v>13198</v>
      </c>
      <c r="G10" s="2">
        <f>+F10*0.8</f>
        <v>10558.400000000001</v>
      </c>
      <c r="H10" s="2">
        <f>(+G10/0.8)*0.1</f>
        <v>1319.8000000000002</v>
      </c>
      <c r="I10" s="2">
        <v>0</v>
      </c>
      <c r="J10" s="2">
        <f>+H10</f>
        <v>1319.8000000000002</v>
      </c>
      <c r="K10" s="9">
        <f t="shared" si="0"/>
        <v>0.66635531713474294</v>
      </c>
    </row>
    <row r="11" spans="2:11" ht="30" x14ac:dyDescent="0.25">
      <c r="B11">
        <v>4</v>
      </c>
      <c r="C11" s="3" t="s">
        <v>22</v>
      </c>
      <c r="D11" s="3" t="s">
        <v>7</v>
      </c>
      <c r="E11" s="1" t="s">
        <v>12</v>
      </c>
      <c r="F11" s="2">
        <v>12000</v>
      </c>
      <c r="G11" s="2">
        <v>6000</v>
      </c>
      <c r="H11" s="2">
        <v>0</v>
      </c>
      <c r="I11" s="2">
        <v>0</v>
      </c>
      <c r="J11" s="2">
        <f>+F11*0.5</f>
        <v>6000</v>
      </c>
      <c r="K11" s="9">
        <f t="shared" si="0"/>
        <v>0.37866834963710949</v>
      </c>
    </row>
    <row r="12" spans="2:11" ht="45" x14ac:dyDescent="0.25">
      <c r="B12">
        <v>5</v>
      </c>
      <c r="C12" s="1" t="s">
        <v>21</v>
      </c>
      <c r="D12" s="3" t="s">
        <v>25</v>
      </c>
      <c r="E12" s="1" t="s">
        <v>12</v>
      </c>
      <c r="F12" s="2">
        <v>10700</v>
      </c>
      <c r="G12" s="2">
        <f>+F12*0.5</f>
        <v>5350</v>
      </c>
      <c r="H12" s="2">
        <v>0</v>
      </c>
      <c r="I12" s="2">
        <v>0</v>
      </c>
      <c r="J12" s="2">
        <f>+G12</f>
        <v>5350</v>
      </c>
      <c r="K12" s="9">
        <f t="shared" si="0"/>
        <v>0.33764594509308932</v>
      </c>
    </row>
    <row r="13" spans="2:11" ht="30" x14ac:dyDescent="0.25">
      <c r="B13">
        <v>6</v>
      </c>
      <c r="C13" s="1" t="s">
        <v>23</v>
      </c>
      <c r="D13" s="3" t="s">
        <v>24</v>
      </c>
      <c r="E13" s="1" t="s">
        <v>12</v>
      </c>
      <c r="F13" s="2">
        <v>15000</v>
      </c>
      <c r="G13" s="2">
        <v>7500</v>
      </c>
      <c r="H13" s="2">
        <v>0</v>
      </c>
      <c r="I13" s="2">
        <v>0</v>
      </c>
      <c r="J13" s="2">
        <v>7500</v>
      </c>
      <c r="K13" s="9">
        <f t="shared" si="0"/>
        <v>0.47333543704638686</v>
      </c>
    </row>
    <row r="14" spans="2:11" ht="30" x14ac:dyDescent="0.25">
      <c r="B14">
        <v>7</v>
      </c>
      <c r="C14" s="1" t="s">
        <v>11</v>
      </c>
      <c r="D14" s="3" t="s">
        <v>20</v>
      </c>
      <c r="E14" s="1" t="s">
        <v>12</v>
      </c>
      <c r="F14" s="2">
        <v>1628443</v>
      </c>
      <c r="G14" s="2">
        <v>25000</v>
      </c>
      <c r="H14" s="2">
        <v>0</v>
      </c>
      <c r="I14" s="14">
        <v>484100</v>
      </c>
      <c r="J14" s="2">
        <f>+F14-(G14+I14)</f>
        <v>1119343</v>
      </c>
      <c r="K14" s="9">
        <f t="shared" si="0"/>
        <v>1.5777847901546229</v>
      </c>
    </row>
    <row r="15" spans="2:11" ht="30" x14ac:dyDescent="0.25">
      <c r="B15">
        <v>9</v>
      </c>
      <c r="C15" s="1" t="s">
        <v>13</v>
      </c>
      <c r="D15" s="3" t="s">
        <v>14</v>
      </c>
      <c r="E15" s="1" t="s">
        <v>12</v>
      </c>
      <c r="F15" s="2">
        <v>64123</v>
      </c>
      <c r="G15" s="2">
        <v>32023</v>
      </c>
      <c r="H15" s="2">
        <v>0</v>
      </c>
      <c r="I15" s="2">
        <v>0</v>
      </c>
      <c r="J15" s="2">
        <f>+G15</f>
        <v>32023</v>
      </c>
      <c r="K15" s="9">
        <f t="shared" si="0"/>
        <v>2.0210160934048598</v>
      </c>
    </row>
    <row r="16" spans="2:11" x14ac:dyDescent="0.25">
      <c r="E16" s="5" t="s">
        <v>15</v>
      </c>
      <c r="F16" s="6">
        <f>SUM(F8:F15)</f>
        <v>1779738</v>
      </c>
      <c r="G16" s="6">
        <f>SUM(G8:G15)</f>
        <v>106501.8</v>
      </c>
      <c r="H16" s="6">
        <f>SUM(H8:H15)</f>
        <v>3828.6000000000004</v>
      </c>
      <c r="I16" s="2">
        <f>SUM(I8:I15)</f>
        <v>496286</v>
      </c>
      <c r="J16" s="6">
        <f>SUM(J8:J15)</f>
        <v>1173044.6000000001</v>
      </c>
      <c r="K16" s="9">
        <f t="shared" si="0"/>
        <v>6.7214768065635848</v>
      </c>
    </row>
    <row r="18" spans="5:11" x14ac:dyDescent="0.25">
      <c r="E18" s="1" t="s">
        <v>32</v>
      </c>
      <c r="F18" s="1" t="s">
        <v>29</v>
      </c>
      <c r="G18" s="8">
        <v>90000</v>
      </c>
      <c r="H18" s="7"/>
      <c r="I18" s="7"/>
      <c r="J18" s="7"/>
      <c r="K18" s="13">
        <f>SUM(K8:K15)</f>
        <v>6.7214768065635848</v>
      </c>
    </row>
    <row r="19" spans="5:11" x14ac:dyDescent="0.25">
      <c r="E19" s="5" t="s">
        <v>31</v>
      </c>
      <c r="F19" s="1" t="s">
        <v>30</v>
      </c>
      <c r="G19" s="2">
        <f>8345+7500</f>
        <v>15845</v>
      </c>
    </row>
    <row r="20" spans="5:11" x14ac:dyDescent="0.25">
      <c r="E20" s="5" t="s">
        <v>27</v>
      </c>
      <c r="F20" s="1"/>
      <c r="G20" s="6">
        <f>+G19+G18</f>
        <v>105845</v>
      </c>
    </row>
    <row r="22" spans="5:11" x14ac:dyDescent="0.25">
      <c r="F22" t="s">
        <v>28</v>
      </c>
      <c r="G22" s="4">
        <f>+G20-G16</f>
        <v>-656.80000000000291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York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Mengel, Dwight (DFA3-A50)</dc:creator>
  <cp:lastModifiedBy>Mengel, Dwight (DFA3-A50)</cp:lastModifiedBy>
  <cp:lastPrinted>2015-11-16T01:09:52Z</cp:lastPrinted>
  <dcterms:created xsi:type="dcterms:W3CDTF">2013-10-02T20:42:47Z</dcterms:created>
  <dcterms:modified xsi:type="dcterms:W3CDTF">2015-11-16T01:11:17Z</dcterms:modified>
</cp:coreProperties>
</file>